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1840" windowHeight="13740"/>
  </bookViews>
  <sheets>
    <sheet name="Monitoreo_Seguimento_Evaluación" sheetId="3" r:id="rId1"/>
  </sheet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6" i="3" l="1"/>
  <c r="X256" i="3"/>
  <c r="U256" i="3"/>
  <c r="S256" i="3"/>
  <c r="P256" i="3"/>
  <c r="N256" i="3"/>
  <c r="K256" i="3"/>
  <c r="I256" i="3"/>
  <c r="Z255" i="3"/>
  <c r="X255" i="3"/>
  <c r="U255" i="3"/>
  <c r="S255" i="3"/>
  <c r="P255" i="3"/>
  <c r="N255" i="3"/>
  <c r="K255" i="3"/>
  <c r="I255" i="3"/>
  <c r="Z254" i="3"/>
  <c r="X254" i="3"/>
  <c r="U254" i="3"/>
  <c r="S254" i="3"/>
  <c r="P254" i="3"/>
  <c r="N254" i="3"/>
  <c r="K254" i="3"/>
  <c r="I254" i="3"/>
  <c r="Z253" i="3"/>
  <c r="X253" i="3"/>
  <c r="U253" i="3"/>
  <c r="S253" i="3"/>
  <c r="P253" i="3"/>
  <c r="N253" i="3"/>
  <c r="K253" i="3"/>
  <c r="I253" i="3"/>
  <c r="Z252" i="3"/>
  <c r="X252" i="3"/>
  <c r="U252" i="3"/>
  <c r="S252" i="3"/>
  <c r="P252" i="3"/>
  <c r="N252" i="3"/>
  <c r="K252" i="3"/>
  <c r="I252" i="3"/>
  <c r="Z251" i="3"/>
  <c r="X251" i="3"/>
  <c r="U251" i="3"/>
  <c r="S251" i="3"/>
  <c r="P251" i="3"/>
  <c r="N251" i="3"/>
  <c r="K251" i="3"/>
  <c r="I251" i="3"/>
  <c r="Z250" i="3"/>
  <c r="X250" i="3"/>
  <c r="U250" i="3"/>
  <c r="S250" i="3"/>
  <c r="P250" i="3"/>
  <c r="N250" i="3"/>
  <c r="K250" i="3"/>
  <c r="I250" i="3"/>
  <c r="Z249" i="3"/>
  <c r="X249" i="3"/>
  <c r="U249" i="3"/>
  <c r="S249" i="3"/>
  <c r="P249" i="3"/>
  <c r="N249" i="3"/>
  <c r="K249" i="3"/>
  <c r="I249" i="3"/>
  <c r="Z248" i="3"/>
  <c r="X248" i="3"/>
  <c r="U248" i="3"/>
  <c r="S248" i="3"/>
  <c r="P248" i="3"/>
  <c r="N248" i="3"/>
  <c r="K248" i="3"/>
  <c r="I248" i="3"/>
  <c r="Z247" i="3"/>
  <c r="X247" i="3"/>
  <c r="U247" i="3"/>
  <c r="S247" i="3"/>
  <c r="P247" i="3"/>
  <c r="N247" i="3"/>
  <c r="K247" i="3"/>
  <c r="I247" i="3"/>
  <c r="Z246" i="3"/>
  <c r="X246" i="3"/>
  <c r="U246" i="3"/>
  <c r="S246" i="3"/>
  <c r="P246" i="3"/>
  <c r="N246" i="3"/>
  <c r="K246" i="3"/>
  <c r="I246" i="3"/>
  <c r="Z245" i="3"/>
  <c r="X245" i="3"/>
  <c r="U245" i="3"/>
  <c r="S245" i="3"/>
  <c r="P245" i="3"/>
  <c r="N245" i="3"/>
  <c r="K245" i="3"/>
  <c r="I245" i="3"/>
  <c r="Z244" i="3"/>
  <c r="X244" i="3"/>
  <c r="U244" i="3"/>
  <c r="S244" i="3"/>
  <c r="P244" i="3"/>
  <c r="N244" i="3"/>
  <c r="K244" i="3"/>
  <c r="I244" i="3"/>
  <c r="Z243" i="3"/>
  <c r="X243" i="3"/>
  <c r="U243" i="3"/>
  <c r="S243" i="3"/>
  <c r="P243" i="3"/>
  <c r="N243" i="3"/>
  <c r="K243" i="3"/>
  <c r="I243" i="3"/>
  <c r="Z242" i="3"/>
  <c r="X242" i="3"/>
  <c r="U242" i="3"/>
  <c r="S242" i="3"/>
  <c r="P242" i="3"/>
  <c r="N242" i="3"/>
  <c r="K242" i="3"/>
  <c r="I242" i="3"/>
  <c r="Z241" i="3"/>
  <c r="X241" i="3"/>
  <c r="U241" i="3"/>
  <c r="S241" i="3"/>
  <c r="P241" i="3"/>
  <c r="N241" i="3"/>
  <c r="K241" i="3"/>
  <c r="I241" i="3"/>
  <c r="Z240" i="3"/>
  <c r="X240" i="3"/>
  <c r="U240" i="3"/>
  <c r="S240" i="3"/>
  <c r="P240" i="3"/>
  <c r="N240" i="3"/>
  <c r="K240" i="3"/>
  <c r="I240" i="3"/>
  <c r="Z239" i="3"/>
  <c r="X239" i="3"/>
  <c r="U239" i="3"/>
  <c r="S239" i="3"/>
  <c r="P239" i="3"/>
  <c r="N239" i="3"/>
  <c r="K239" i="3"/>
  <c r="I239" i="3"/>
  <c r="Z238" i="3"/>
  <c r="X238" i="3"/>
  <c r="U238" i="3"/>
  <c r="S238" i="3"/>
  <c r="P238" i="3"/>
  <c r="N238" i="3"/>
  <c r="K238" i="3"/>
  <c r="I238" i="3"/>
  <c r="Z237" i="3"/>
  <c r="X237" i="3"/>
  <c r="U237" i="3"/>
  <c r="S237" i="3"/>
  <c r="P237" i="3"/>
  <c r="N237" i="3"/>
  <c r="K237" i="3"/>
  <c r="I237" i="3"/>
  <c r="Z236" i="3"/>
  <c r="X236" i="3"/>
  <c r="U236" i="3"/>
  <c r="S236" i="3"/>
  <c r="P236" i="3"/>
  <c r="N236" i="3"/>
  <c r="K236" i="3"/>
  <c r="I236" i="3"/>
  <c r="Z235" i="3"/>
  <c r="X235" i="3"/>
  <c r="U235" i="3"/>
  <c r="S235" i="3"/>
  <c r="P235" i="3"/>
  <c r="N235" i="3"/>
  <c r="K235" i="3"/>
  <c r="I235" i="3"/>
  <c r="Z234" i="3"/>
  <c r="X234" i="3"/>
  <c r="U234" i="3"/>
  <c r="S234" i="3"/>
  <c r="P234" i="3"/>
  <c r="N234" i="3"/>
  <c r="K234" i="3"/>
  <c r="I234" i="3"/>
  <c r="Z233" i="3"/>
  <c r="X233" i="3"/>
  <c r="U233" i="3"/>
  <c r="S233" i="3"/>
  <c r="P233" i="3"/>
  <c r="N233" i="3"/>
  <c r="K233" i="3"/>
  <c r="I233" i="3"/>
  <c r="Z232" i="3"/>
  <c r="X232" i="3"/>
  <c r="U232" i="3"/>
  <c r="S232" i="3"/>
  <c r="P232" i="3"/>
  <c r="N232" i="3"/>
  <c r="K232" i="3"/>
  <c r="I232" i="3"/>
  <c r="Z231" i="3"/>
  <c r="X231" i="3"/>
  <c r="U231" i="3"/>
  <c r="S231" i="3"/>
  <c r="P231" i="3"/>
  <c r="N231" i="3"/>
  <c r="K231" i="3"/>
  <c r="I231" i="3"/>
  <c r="Z230" i="3"/>
  <c r="X230" i="3"/>
  <c r="U230" i="3"/>
  <c r="S230" i="3"/>
  <c r="P230" i="3"/>
  <c r="N230" i="3"/>
  <c r="K230" i="3"/>
  <c r="I230" i="3"/>
  <c r="Z229" i="3"/>
  <c r="X229" i="3"/>
  <c r="U229" i="3"/>
  <c r="S229" i="3"/>
  <c r="P229" i="3"/>
  <c r="N229" i="3"/>
  <c r="K229" i="3"/>
  <c r="I229" i="3"/>
  <c r="Z228" i="3"/>
  <c r="U228" i="3"/>
  <c r="P228" i="3"/>
  <c r="N228" i="3"/>
  <c r="K228" i="3"/>
  <c r="I228" i="3"/>
  <c r="Z227" i="3"/>
  <c r="X227" i="3"/>
  <c r="U227" i="3"/>
  <c r="S227" i="3"/>
  <c r="P227" i="3"/>
  <c r="N227" i="3"/>
  <c r="K227" i="3"/>
  <c r="I227" i="3"/>
  <c r="Z226" i="3"/>
  <c r="X226" i="3"/>
  <c r="U226" i="3"/>
  <c r="S226" i="3"/>
  <c r="P226" i="3"/>
  <c r="N226" i="3"/>
  <c r="K226" i="3"/>
  <c r="I226" i="3"/>
  <c r="Z225" i="3"/>
  <c r="X225" i="3"/>
  <c r="U225" i="3"/>
  <c r="S225" i="3"/>
  <c r="P225" i="3"/>
  <c r="N225" i="3"/>
  <c r="K225" i="3"/>
  <c r="I225" i="3"/>
  <c r="Z224" i="3"/>
  <c r="U224" i="3"/>
  <c r="P224" i="3"/>
  <c r="N224" i="3"/>
  <c r="K224" i="3"/>
  <c r="I224" i="3"/>
  <c r="Z223" i="3"/>
  <c r="X223" i="3"/>
  <c r="U223" i="3"/>
  <c r="S223" i="3"/>
  <c r="P223" i="3"/>
  <c r="N223" i="3"/>
  <c r="K223" i="3"/>
  <c r="I223" i="3"/>
  <c r="Z222" i="3"/>
  <c r="X222" i="3"/>
  <c r="U222" i="3"/>
  <c r="S222" i="3"/>
  <c r="P222" i="3"/>
  <c r="N222" i="3"/>
  <c r="K222" i="3"/>
  <c r="I222" i="3"/>
  <c r="Z221" i="3"/>
  <c r="X221" i="3"/>
  <c r="U221" i="3"/>
  <c r="S221" i="3"/>
  <c r="P221" i="3"/>
  <c r="N221" i="3"/>
  <c r="K221" i="3"/>
  <c r="I221" i="3"/>
  <c r="Z220" i="3"/>
  <c r="X220" i="3"/>
  <c r="U220" i="3"/>
  <c r="S220" i="3"/>
  <c r="P220" i="3"/>
  <c r="N220" i="3"/>
  <c r="K220" i="3"/>
  <c r="I220" i="3"/>
  <c r="Z219" i="3"/>
  <c r="X219" i="3"/>
  <c r="U219" i="3"/>
  <c r="S219" i="3"/>
  <c r="P219" i="3"/>
  <c r="N219" i="3"/>
  <c r="K219" i="3"/>
  <c r="I219" i="3"/>
  <c r="Z218" i="3"/>
  <c r="U218" i="3"/>
  <c r="P218" i="3"/>
  <c r="K218" i="3"/>
  <c r="I218" i="3"/>
  <c r="Z217" i="3"/>
  <c r="X217" i="3"/>
  <c r="U217" i="3"/>
  <c r="S217" i="3"/>
  <c r="P217" i="3"/>
  <c r="N217" i="3"/>
  <c r="K217" i="3"/>
  <c r="I217" i="3"/>
  <c r="Z216" i="3"/>
  <c r="X216" i="3"/>
  <c r="U216" i="3"/>
  <c r="S216" i="3"/>
  <c r="P216" i="3"/>
  <c r="N216" i="3"/>
  <c r="K216" i="3"/>
  <c r="I216" i="3"/>
  <c r="Z215" i="3"/>
  <c r="X215" i="3"/>
  <c r="U215" i="3"/>
  <c r="S215" i="3"/>
  <c r="P215" i="3"/>
  <c r="N215" i="3"/>
  <c r="K215" i="3"/>
  <c r="I215" i="3"/>
  <c r="Z214" i="3"/>
  <c r="X214" i="3"/>
  <c r="U214" i="3"/>
  <c r="S214" i="3"/>
  <c r="P214" i="3"/>
  <c r="N214" i="3"/>
  <c r="K214" i="3"/>
  <c r="I214" i="3"/>
  <c r="Z213" i="3"/>
  <c r="X213" i="3"/>
  <c r="U213" i="3"/>
  <c r="S213" i="3"/>
  <c r="P213" i="3"/>
  <c r="N213" i="3"/>
  <c r="K213" i="3"/>
  <c r="I213" i="3"/>
  <c r="Z212" i="3"/>
  <c r="X212" i="3"/>
  <c r="U212" i="3"/>
  <c r="S212" i="3"/>
  <c r="P212" i="3"/>
  <c r="N212" i="3"/>
  <c r="K212" i="3"/>
  <c r="I212" i="3"/>
  <c r="Z211" i="3"/>
  <c r="X211" i="3"/>
  <c r="U211" i="3"/>
  <c r="S211" i="3"/>
  <c r="P211" i="3"/>
  <c r="N211" i="3"/>
  <c r="K211" i="3"/>
  <c r="I211" i="3"/>
  <c r="Z210" i="3"/>
  <c r="X210" i="3"/>
  <c r="U210" i="3"/>
  <c r="S210" i="3"/>
  <c r="P210" i="3"/>
  <c r="N210" i="3"/>
  <c r="I210" i="3"/>
  <c r="Z209" i="3"/>
  <c r="X209" i="3"/>
  <c r="U209" i="3"/>
  <c r="S209" i="3"/>
  <c r="P209" i="3"/>
  <c r="N209" i="3"/>
  <c r="K209" i="3"/>
  <c r="I209" i="3"/>
  <c r="Z208" i="3"/>
  <c r="X208" i="3"/>
  <c r="U208" i="3"/>
  <c r="S208" i="3"/>
  <c r="P208" i="3"/>
  <c r="N208" i="3"/>
  <c r="K208" i="3"/>
  <c r="I208" i="3"/>
  <c r="Z207" i="3"/>
  <c r="X207" i="3"/>
  <c r="U207" i="3"/>
  <c r="S207" i="3"/>
  <c r="P207" i="3"/>
  <c r="N207" i="3"/>
  <c r="K207" i="3"/>
  <c r="I207" i="3"/>
  <c r="Z206" i="3"/>
  <c r="X206" i="3"/>
  <c r="U206" i="3"/>
  <c r="S206" i="3"/>
  <c r="P206" i="3"/>
  <c r="N206" i="3"/>
  <c r="K206" i="3"/>
  <c r="I206" i="3"/>
  <c r="Z205" i="3"/>
  <c r="X205" i="3"/>
  <c r="U205" i="3"/>
  <c r="S205" i="3"/>
  <c r="P205" i="3"/>
  <c r="N205" i="3"/>
  <c r="K205" i="3"/>
  <c r="I205" i="3"/>
  <c r="Z204" i="3" l="1"/>
  <c r="X204" i="3"/>
  <c r="U204" i="3"/>
  <c r="S204" i="3"/>
  <c r="P204" i="3"/>
  <c r="N204" i="3"/>
  <c r="K204" i="3"/>
  <c r="I204" i="3"/>
  <c r="Z203" i="3"/>
  <c r="X203" i="3"/>
  <c r="U203" i="3"/>
  <c r="S203" i="3"/>
  <c r="P203" i="3"/>
  <c r="N203" i="3"/>
  <c r="K203" i="3"/>
  <c r="I203" i="3"/>
  <c r="Z202" i="3"/>
  <c r="X202" i="3"/>
  <c r="U202" i="3"/>
  <c r="S202" i="3"/>
  <c r="P202" i="3"/>
  <c r="N202" i="3"/>
  <c r="K202" i="3"/>
  <c r="I202" i="3"/>
  <c r="Z201" i="3"/>
  <c r="X201" i="3"/>
  <c r="U201" i="3"/>
  <c r="S201" i="3"/>
  <c r="P201" i="3"/>
  <c r="N201" i="3"/>
  <c r="K201" i="3"/>
  <c r="I201" i="3"/>
  <c r="Z200" i="3"/>
  <c r="X200" i="3"/>
  <c r="U200" i="3"/>
  <c r="S200" i="3"/>
  <c r="P200" i="3"/>
  <c r="N200" i="3"/>
  <c r="K200" i="3"/>
  <c r="I200" i="3"/>
  <c r="Z199" i="3"/>
  <c r="X199" i="3"/>
  <c r="U199" i="3"/>
  <c r="S199" i="3"/>
  <c r="P199" i="3"/>
  <c r="N199" i="3"/>
  <c r="K199" i="3"/>
  <c r="I199" i="3"/>
  <c r="Z198" i="3"/>
  <c r="X198" i="3"/>
  <c r="U198" i="3"/>
  <c r="S198" i="3"/>
  <c r="P198" i="3"/>
  <c r="N198" i="3"/>
  <c r="K198" i="3"/>
  <c r="I198" i="3"/>
  <c r="Z197" i="3"/>
  <c r="X197" i="3"/>
  <c r="U197" i="3"/>
  <c r="S197" i="3"/>
  <c r="P197" i="3"/>
  <c r="N197" i="3"/>
  <c r="K197" i="3"/>
  <c r="I197" i="3"/>
  <c r="Z196" i="3"/>
  <c r="X196" i="3"/>
  <c r="U196" i="3"/>
  <c r="S196" i="3"/>
  <c r="P196" i="3"/>
  <c r="N196" i="3"/>
  <c r="K196" i="3"/>
  <c r="I196" i="3"/>
  <c r="Z195" i="3"/>
  <c r="X195" i="3"/>
  <c r="U195" i="3"/>
  <c r="S195" i="3"/>
  <c r="P195" i="3"/>
  <c r="N195" i="3"/>
  <c r="K195" i="3"/>
  <c r="I195" i="3"/>
  <c r="Z194" i="3"/>
  <c r="X194" i="3"/>
  <c r="U194" i="3"/>
  <c r="S194" i="3"/>
  <c r="P194" i="3"/>
  <c r="N194" i="3"/>
  <c r="K194" i="3"/>
  <c r="I194" i="3"/>
  <c r="Z193" i="3" l="1"/>
  <c r="X193" i="3"/>
  <c r="U193" i="3"/>
  <c r="S193" i="3"/>
  <c r="P193" i="3"/>
  <c r="N193" i="3"/>
  <c r="K193" i="3"/>
  <c r="I193" i="3"/>
  <c r="Z192" i="3"/>
  <c r="X192" i="3"/>
  <c r="U192" i="3"/>
  <c r="S192" i="3"/>
  <c r="P192" i="3"/>
  <c r="N192" i="3"/>
  <c r="K192" i="3"/>
  <c r="I192" i="3"/>
  <c r="Z191" i="3"/>
  <c r="X191" i="3"/>
  <c r="U191" i="3"/>
  <c r="S191" i="3"/>
  <c r="P191" i="3"/>
  <c r="N191" i="3"/>
  <c r="K191" i="3"/>
  <c r="I191" i="3"/>
  <c r="Z190" i="3"/>
  <c r="X190" i="3"/>
  <c r="U190" i="3"/>
  <c r="S190" i="3"/>
  <c r="P190" i="3"/>
  <c r="N190" i="3"/>
  <c r="K190" i="3"/>
  <c r="I190" i="3"/>
  <c r="Z189" i="3"/>
  <c r="X189" i="3"/>
  <c r="U189" i="3"/>
  <c r="S189" i="3"/>
  <c r="P189" i="3"/>
  <c r="N189" i="3"/>
  <c r="K189" i="3"/>
  <c r="I189" i="3"/>
  <c r="Z188" i="3"/>
  <c r="X188" i="3"/>
  <c r="U188" i="3"/>
  <c r="S188" i="3"/>
  <c r="P188" i="3"/>
  <c r="N188" i="3"/>
  <c r="K188" i="3"/>
  <c r="I188" i="3"/>
  <c r="Z187" i="3"/>
  <c r="X187" i="3"/>
  <c r="U187" i="3"/>
  <c r="S187" i="3"/>
  <c r="P187" i="3"/>
  <c r="N187" i="3"/>
  <c r="K187" i="3"/>
  <c r="I187" i="3"/>
  <c r="Z186" i="3"/>
  <c r="X186" i="3"/>
  <c r="U186" i="3"/>
  <c r="S186" i="3"/>
  <c r="P186" i="3"/>
  <c r="N186" i="3"/>
  <c r="K186" i="3"/>
  <c r="I186" i="3"/>
  <c r="Z185" i="3"/>
  <c r="X185" i="3"/>
  <c r="U185" i="3"/>
  <c r="S185" i="3"/>
  <c r="P185" i="3"/>
  <c r="N185" i="3"/>
  <c r="K185" i="3"/>
  <c r="I185" i="3"/>
  <c r="Z184" i="3"/>
  <c r="X184" i="3"/>
  <c r="U184" i="3"/>
  <c r="S184" i="3"/>
  <c r="P184" i="3"/>
  <c r="N184" i="3"/>
  <c r="K184" i="3"/>
  <c r="I184" i="3"/>
  <c r="Z183" i="3"/>
  <c r="X183" i="3"/>
  <c r="U183" i="3"/>
  <c r="S183" i="3"/>
  <c r="P183" i="3"/>
  <c r="N183" i="3"/>
  <c r="K183" i="3"/>
  <c r="I183" i="3"/>
  <c r="Z182" i="3"/>
  <c r="X182" i="3"/>
  <c r="U182" i="3"/>
  <c r="S182" i="3"/>
  <c r="P182" i="3"/>
  <c r="N182" i="3"/>
  <c r="K182" i="3"/>
  <c r="I182" i="3"/>
  <c r="Z181" i="3"/>
  <c r="X181" i="3"/>
  <c r="U181" i="3"/>
  <c r="S181" i="3"/>
  <c r="P181" i="3"/>
  <c r="N181" i="3"/>
  <c r="K181" i="3"/>
  <c r="I181" i="3"/>
  <c r="Z180" i="3"/>
  <c r="X180" i="3"/>
  <c r="U180" i="3"/>
  <c r="S180" i="3"/>
  <c r="P180" i="3"/>
  <c r="N180" i="3"/>
  <c r="K180" i="3"/>
  <c r="I180" i="3"/>
  <c r="Z179" i="3"/>
  <c r="X179" i="3"/>
  <c r="U179" i="3"/>
  <c r="S179" i="3"/>
  <c r="P179" i="3"/>
  <c r="N179" i="3"/>
  <c r="K179" i="3"/>
  <c r="I179" i="3"/>
  <c r="Z178" i="3"/>
  <c r="X178" i="3"/>
  <c r="U178" i="3"/>
  <c r="S178" i="3"/>
  <c r="P178" i="3"/>
  <c r="N178" i="3"/>
  <c r="K178" i="3"/>
  <c r="I178" i="3"/>
  <c r="Z177" i="3"/>
  <c r="X177" i="3"/>
  <c r="U177" i="3"/>
  <c r="S177" i="3"/>
  <c r="P177" i="3"/>
  <c r="N177" i="3"/>
  <c r="K177" i="3"/>
  <c r="I177" i="3"/>
  <c r="Z176" i="3"/>
  <c r="X176" i="3"/>
  <c r="U176" i="3"/>
  <c r="S176" i="3"/>
  <c r="P176" i="3"/>
  <c r="N176" i="3"/>
  <c r="K176" i="3"/>
  <c r="I176" i="3"/>
  <c r="Z175" i="3"/>
  <c r="X175" i="3"/>
  <c r="U175" i="3"/>
  <c r="S175" i="3"/>
  <c r="P175" i="3"/>
  <c r="N175" i="3"/>
  <c r="K175" i="3"/>
  <c r="I175" i="3"/>
  <c r="Z174" i="3"/>
  <c r="X174" i="3"/>
  <c r="U174" i="3"/>
  <c r="S174" i="3"/>
  <c r="P174" i="3"/>
  <c r="N174" i="3"/>
  <c r="K174" i="3"/>
  <c r="I174" i="3"/>
  <c r="Z173" i="3"/>
  <c r="X173" i="3"/>
  <c r="U173" i="3"/>
  <c r="S173" i="3"/>
  <c r="P173" i="3"/>
  <c r="N173" i="3"/>
  <c r="K173" i="3"/>
  <c r="I173" i="3"/>
  <c r="Z172" i="3" l="1"/>
  <c r="X172" i="3"/>
  <c r="U172" i="3"/>
  <c r="S172" i="3"/>
  <c r="P172" i="3"/>
  <c r="N172" i="3"/>
  <c r="K172" i="3"/>
  <c r="I172" i="3"/>
  <c r="Z171" i="3"/>
  <c r="X171" i="3"/>
  <c r="U171" i="3"/>
  <c r="S171" i="3"/>
  <c r="P171" i="3"/>
  <c r="N171" i="3"/>
  <c r="K171" i="3"/>
  <c r="I171" i="3"/>
  <c r="Z170" i="3"/>
  <c r="X170" i="3"/>
  <c r="U170" i="3"/>
  <c r="S170" i="3"/>
  <c r="P170" i="3"/>
  <c r="N170" i="3"/>
  <c r="K170" i="3"/>
  <c r="I170" i="3"/>
  <c r="P169" i="3"/>
  <c r="N169" i="3"/>
  <c r="K169" i="3"/>
  <c r="I169" i="3"/>
  <c r="Z168" i="3"/>
  <c r="X168" i="3"/>
  <c r="U168" i="3"/>
  <c r="S168" i="3"/>
  <c r="P168" i="3"/>
  <c r="N168" i="3"/>
  <c r="K168" i="3"/>
  <c r="I168" i="3"/>
  <c r="Z167" i="3"/>
  <c r="U167" i="3"/>
  <c r="S167" i="3"/>
  <c r="P167" i="3"/>
  <c r="N167" i="3"/>
  <c r="K167" i="3"/>
  <c r="I167" i="3"/>
  <c r="Z166" i="3"/>
  <c r="U166" i="3"/>
  <c r="S166" i="3"/>
  <c r="P166" i="3"/>
  <c r="N166" i="3"/>
  <c r="K166" i="3"/>
  <c r="I166" i="3"/>
  <c r="Z165" i="3"/>
  <c r="N165" i="3"/>
  <c r="K165" i="3"/>
  <c r="I165" i="3"/>
  <c r="Z164" i="3"/>
  <c r="U164" i="3"/>
  <c r="S164" i="3"/>
  <c r="P164" i="3"/>
  <c r="N164" i="3"/>
  <c r="K164" i="3"/>
  <c r="I164" i="3"/>
  <c r="Z163" i="3"/>
  <c r="U163" i="3"/>
  <c r="S163" i="3"/>
  <c r="P163" i="3"/>
  <c r="N163" i="3"/>
  <c r="K163" i="3"/>
  <c r="I163" i="3"/>
  <c r="Z162" i="3"/>
  <c r="U162" i="3"/>
  <c r="S162" i="3"/>
  <c r="N162" i="3"/>
  <c r="K162" i="3"/>
  <c r="I162" i="3"/>
  <c r="Z161" i="3"/>
  <c r="U161" i="3"/>
  <c r="S161" i="3"/>
  <c r="P161" i="3"/>
  <c r="N161" i="3"/>
  <c r="K161" i="3"/>
  <c r="I161" i="3"/>
  <c r="P160" i="3"/>
  <c r="N160" i="3"/>
  <c r="K160" i="3"/>
  <c r="I160" i="3"/>
  <c r="P159" i="3"/>
  <c r="N159" i="3"/>
  <c r="K159" i="3"/>
  <c r="I159" i="3"/>
  <c r="P158" i="3"/>
  <c r="N158" i="3"/>
  <c r="K158" i="3"/>
  <c r="I158" i="3"/>
  <c r="U157" i="3"/>
  <c r="S157" i="3"/>
  <c r="P157" i="3"/>
  <c r="N157" i="3"/>
  <c r="K157" i="3"/>
  <c r="I157" i="3"/>
  <c r="Z156" i="3"/>
  <c r="U156" i="3"/>
  <c r="S156" i="3"/>
  <c r="P156" i="3"/>
  <c r="N156" i="3"/>
  <c r="K156" i="3"/>
  <c r="I156" i="3"/>
  <c r="N155" i="3"/>
  <c r="K155" i="3"/>
  <c r="U154" i="3"/>
  <c r="S154" i="3"/>
  <c r="P154" i="3"/>
  <c r="N154" i="3"/>
  <c r="K154" i="3"/>
  <c r="I154" i="3"/>
  <c r="Z153" i="3"/>
  <c r="U153" i="3"/>
  <c r="S153" i="3"/>
  <c r="P153" i="3"/>
  <c r="N153" i="3"/>
  <c r="K153" i="3"/>
  <c r="I153" i="3"/>
  <c r="Z152" i="3" l="1"/>
  <c r="X152" i="3"/>
  <c r="U152" i="3"/>
  <c r="S152" i="3"/>
  <c r="P152" i="3"/>
  <c r="N152" i="3"/>
  <c r="K152" i="3"/>
  <c r="I152" i="3"/>
  <c r="Z151" i="3"/>
  <c r="X151" i="3"/>
  <c r="U151" i="3"/>
  <c r="S151" i="3"/>
  <c r="P151" i="3"/>
  <c r="N151" i="3"/>
  <c r="K151" i="3"/>
  <c r="I151" i="3"/>
  <c r="Z150" i="3"/>
  <c r="X150" i="3"/>
  <c r="U150" i="3"/>
  <c r="S150" i="3"/>
  <c r="P150" i="3"/>
  <c r="Z149" i="3"/>
  <c r="X149" i="3"/>
  <c r="U149" i="3"/>
  <c r="S149" i="3"/>
  <c r="P149" i="3"/>
  <c r="N149" i="3"/>
  <c r="K149" i="3"/>
  <c r="I149" i="3"/>
  <c r="Z148" i="3"/>
  <c r="X148" i="3"/>
  <c r="U148" i="3"/>
  <c r="S148" i="3"/>
  <c r="P148" i="3"/>
  <c r="N148" i="3"/>
  <c r="K148" i="3"/>
  <c r="I148" i="3"/>
  <c r="Z147" i="3"/>
  <c r="X147" i="3"/>
  <c r="U147" i="3"/>
  <c r="S147" i="3"/>
  <c r="P147" i="3"/>
  <c r="N147" i="3"/>
  <c r="K147" i="3"/>
  <c r="I147" i="3"/>
  <c r="Z146" i="3"/>
  <c r="X146" i="3"/>
  <c r="U146" i="3"/>
  <c r="S146" i="3"/>
  <c r="P146" i="3"/>
  <c r="N146" i="3"/>
  <c r="K146" i="3"/>
  <c r="I146" i="3"/>
  <c r="Z145" i="3"/>
  <c r="X145" i="3"/>
  <c r="U145" i="3"/>
  <c r="S145" i="3"/>
  <c r="P145" i="3"/>
  <c r="Z144" i="3"/>
  <c r="X144" i="3"/>
  <c r="U144" i="3"/>
  <c r="S144" i="3"/>
  <c r="P144" i="3"/>
  <c r="N144" i="3"/>
  <c r="K144" i="3"/>
  <c r="I144" i="3"/>
  <c r="Z143" i="3"/>
  <c r="X143" i="3"/>
  <c r="U143" i="3"/>
  <c r="S143" i="3"/>
  <c r="P143" i="3"/>
  <c r="Z142" i="3"/>
  <c r="X142" i="3"/>
  <c r="U142" i="3"/>
  <c r="S142" i="3"/>
  <c r="P142" i="3"/>
  <c r="N142" i="3"/>
  <c r="K142" i="3"/>
  <c r="I142" i="3"/>
  <c r="Z141" i="3"/>
  <c r="X141" i="3"/>
  <c r="U141" i="3"/>
  <c r="S141" i="3"/>
  <c r="P141" i="3"/>
  <c r="N141" i="3"/>
  <c r="K141" i="3"/>
  <c r="I141" i="3"/>
  <c r="Z140" i="3"/>
  <c r="X140" i="3"/>
  <c r="U140" i="3"/>
  <c r="S140" i="3"/>
  <c r="P140" i="3"/>
  <c r="Z139" i="3"/>
  <c r="X139" i="3"/>
  <c r="U139" i="3"/>
  <c r="S139" i="3"/>
  <c r="P139" i="3"/>
  <c r="N139" i="3"/>
  <c r="K139" i="3"/>
  <c r="I139" i="3"/>
  <c r="Z138" i="3"/>
  <c r="X138" i="3"/>
  <c r="U138" i="3"/>
  <c r="S138" i="3"/>
  <c r="P138" i="3"/>
  <c r="N138" i="3"/>
  <c r="K138" i="3"/>
  <c r="I138" i="3"/>
  <c r="Z137" i="3"/>
  <c r="X137" i="3"/>
  <c r="U137" i="3"/>
  <c r="S137" i="3"/>
  <c r="P137" i="3"/>
  <c r="N137" i="3"/>
  <c r="K137" i="3"/>
  <c r="I137" i="3"/>
  <c r="Z136" i="3"/>
  <c r="X136" i="3"/>
  <c r="U136" i="3"/>
  <c r="S136" i="3"/>
  <c r="P136" i="3"/>
  <c r="N136" i="3"/>
  <c r="K136" i="3"/>
  <c r="I136" i="3"/>
  <c r="Z135" i="3"/>
  <c r="X135" i="3"/>
  <c r="U135" i="3"/>
  <c r="S135" i="3"/>
  <c r="P135" i="3"/>
  <c r="N135" i="3"/>
  <c r="K135" i="3"/>
  <c r="I135" i="3"/>
  <c r="Z134" i="3"/>
  <c r="X134" i="3"/>
  <c r="U134" i="3"/>
  <c r="S134" i="3"/>
  <c r="P134" i="3"/>
  <c r="N134" i="3"/>
  <c r="K134" i="3"/>
  <c r="I134" i="3"/>
  <c r="Z133" i="3"/>
  <c r="X133" i="3"/>
  <c r="U133" i="3"/>
  <c r="S133" i="3"/>
  <c r="P133" i="3"/>
  <c r="N133" i="3"/>
  <c r="K133" i="3"/>
  <c r="I133" i="3"/>
  <c r="Z132" i="3"/>
  <c r="X132" i="3"/>
  <c r="U132" i="3"/>
  <c r="S132" i="3"/>
  <c r="P132" i="3"/>
  <c r="N132" i="3"/>
  <c r="K132" i="3"/>
  <c r="I132" i="3"/>
  <c r="Z131" i="3"/>
  <c r="X131" i="3"/>
  <c r="U131" i="3"/>
  <c r="S131" i="3"/>
  <c r="P131" i="3"/>
  <c r="N131" i="3"/>
  <c r="K131" i="3"/>
  <c r="I131" i="3"/>
  <c r="Z130" i="3"/>
  <c r="X130" i="3"/>
  <c r="U130" i="3"/>
  <c r="S130" i="3"/>
  <c r="P130" i="3"/>
  <c r="N130" i="3"/>
  <c r="K130" i="3"/>
  <c r="I130" i="3"/>
  <c r="Z129" i="3"/>
  <c r="X129" i="3"/>
  <c r="U129" i="3"/>
  <c r="S129" i="3"/>
  <c r="P129" i="3"/>
  <c r="N129" i="3"/>
  <c r="K129" i="3"/>
  <c r="I129" i="3"/>
  <c r="Z128" i="3"/>
  <c r="X128" i="3"/>
  <c r="U128" i="3"/>
  <c r="S128" i="3"/>
  <c r="P128" i="3"/>
  <c r="Z127" i="3"/>
  <c r="X127" i="3"/>
  <c r="U127" i="3"/>
  <c r="S127" i="3"/>
  <c r="P127" i="3"/>
  <c r="Z126" i="3"/>
  <c r="X126" i="3"/>
  <c r="U126" i="3"/>
  <c r="S126" i="3"/>
  <c r="P126" i="3"/>
  <c r="N126" i="3"/>
  <c r="K126" i="3"/>
  <c r="I126" i="3"/>
  <c r="Z125" i="3"/>
  <c r="X125" i="3"/>
  <c r="U125" i="3"/>
  <c r="S125" i="3"/>
  <c r="P125" i="3"/>
  <c r="Z124" i="3"/>
  <c r="X124" i="3"/>
  <c r="U124" i="3"/>
  <c r="S124" i="3"/>
  <c r="P124" i="3"/>
  <c r="N124" i="3"/>
  <c r="I124" i="3"/>
  <c r="Z123" i="3"/>
  <c r="X123" i="3"/>
  <c r="U123" i="3"/>
  <c r="S123" i="3"/>
  <c r="P123" i="3"/>
  <c r="Z122" i="3"/>
  <c r="X122" i="3"/>
  <c r="U122" i="3"/>
  <c r="S122" i="3"/>
  <c r="P122" i="3"/>
  <c r="N122" i="3"/>
  <c r="K122" i="3"/>
  <c r="I122" i="3"/>
  <c r="Z121" i="3"/>
  <c r="X121" i="3"/>
  <c r="U121" i="3"/>
  <c r="S121" i="3"/>
  <c r="P121" i="3"/>
  <c r="Z120" i="3"/>
  <c r="X120" i="3"/>
  <c r="U120" i="3"/>
  <c r="S120" i="3"/>
  <c r="P120" i="3"/>
  <c r="N120" i="3"/>
  <c r="I120" i="3"/>
  <c r="Z119" i="3"/>
  <c r="X119" i="3"/>
  <c r="U119" i="3"/>
  <c r="S119" i="3"/>
  <c r="P119" i="3"/>
  <c r="N119" i="3"/>
  <c r="I119" i="3"/>
  <c r="Z118" i="3"/>
  <c r="X118" i="3"/>
  <c r="U118" i="3"/>
  <c r="S118" i="3"/>
  <c r="P118" i="3"/>
  <c r="N118" i="3"/>
  <c r="K118" i="3"/>
  <c r="I118" i="3"/>
  <c r="Z117" i="3"/>
  <c r="X117" i="3"/>
  <c r="U117" i="3"/>
  <c r="S117" i="3"/>
  <c r="P117" i="3"/>
  <c r="N117" i="3"/>
  <c r="I117" i="3"/>
  <c r="Z116" i="3" l="1"/>
  <c r="X116" i="3"/>
  <c r="U116" i="3"/>
  <c r="S116" i="3"/>
  <c r="P116" i="3"/>
  <c r="N116" i="3"/>
  <c r="K116" i="3"/>
  <c r="I116" i="3"/>
  <c r="Z115" i="3"/>
  <c r="X115" i="3"/>
  <c r="U115" i="3"/>
  <c r="S115" i="3"/>
  <c r="P115" i="3"/>
  <c r="N115" i="3"/>
  <c r="K115" i="3"/>
  <c r="I115" i="3"/>
  <c r="Z114" i="3"/>
  <c r="X114" i="3"/>
  <c r="U114" i="3"/>
  <c r="S114" i="3"/>
  <c r="P114" i="3"/>
  <c r="N114" i="3"/>
  <c r="K114" i="3"/>
  <c r="I114" i="3"/>
  <c r="Z113" i="3" l="1"/>
  <c r="X113" i="3"/>
  <c r="U113" i="3"/>
  <c r="S113" i="3"/>
  <c r="P113" i="3"/>
  <c r="N113" i="3"/>
  <c r="K113" i="3"/>
  <c r="I113" i="3"/>
  <c r="Z112" i="3"/>
  <c r="X112" i="3"/>
  <c r="U112" i="3"/>
  <c r="S112" i="3"/>
  <c r="P112" i="3"/>
  <c r="N112" i="3"/>
  <c r="K112" i="3"/>
  <c r="I112" i="3"/>
  <c r="Z111" i="3"/>
  <c r="X111" i="3"/>
  <c r="U111" i="3"/>
  <c r="S111" i="3"/>
  <c r="P111" i="3"/>
  <c r="N111" i="3"/>
  <c r="K111" i="3"/>
  <c r="I111" i="3"/>
  <c r="Z110" i="3"/>
  <c r="X110" i="3"/>
  <c r="U110" i="3"/>
  <c r="S110" i="3"/>
  <c r="P110" i="3"/>
  <c r="N110" i="3"/>
  <c r="K110" i="3"/>
  <c r="I110" i="3"/>
  <c r="Z109" i="3"/>
  <c r="X109" i="3"/>
  <c r="U109" i="3"/>
  <c r="S109" i="3"/>
  <c r="P109" i="3"/>
  <c r="N109" i="3"/>
  <c r="K109" i="3"/>
  <c r="I109" i="3"/>
  <c r="Z108" i="3"/>
  <c r="X108" i="3"/>
  <c r="U108" i="3"/>
  <c r="S108" i="3"/>
  <c r="P108" i="3"/>
  <c r="N108" i="3"/>
  <c r="K108" i="3"/>
  <c r="I108" i="3"/>
  <c r="Z107" i="3"/>
  <c r="X107" i="3"/>
  <c r="U107" i="3"/>
  <c r="S107" i="3"/>
  <c r="P107" i="3"/>
  <c r="N107" i="3"/>
  <c r="K107" i="3"/>
  <c r="I107" i="3"/>
  <c r="Z106" i="3"/>
  <c r="X106" i="3"/>
  <c r="U106" i="3"/>
  <c r="S106" i="3"/>
  <c r="P106" i="3"/>
  <c r="N106" i="3"/>
  <c r="K106" i="3"/>
  <c r="I106" i="3"/>
  <c r="Z105" i="3"/>
  <c r="X105" i="3"/>
  <c r="U105" i="3"/>
  <c r="S105" i="3"/>
  <c r="P105" i="3"/>
  <c r="N105" i="3"/>
  <c r="K105" i="3"/>
  <c r="I105" i="3"/>
  <c r="Z104" i="3"/>
  <c r="X104" i="3"/>
  <c r="U104" i="3"/>
  <c r="S104" i="3"/>
  <c r="P104" i="3"/>
  <c r="N104" i="3"/>
  <c r="K104" i="3"/>
  <c r="I104" i="3"/>
  <c r="N103" i="3"/>
  <c r="I103" i="3"/>
  <c r="K103" i="3" s="1"/>
  <c r="N102" i="3"/>
  <c r="I102" i="3"/>
  <c r="K102" i="3" s="1"/>
  <c r="Z101" i="3"/>
  <c r="X101" i="3"/>
  <c r="U101" i="3"/>
  <c r="S101" i="3"/>
  <c r="P101" i="3"/>
  <c r="N101" i="3"/>
  <c r="K101" i="3"/>
  <c r="I101" i="3"/>
  <c r="Z100" i="3"/>
  <c r="X100" i="3"/>
  <c r="U100" i="3"/>
  <c r="S100" i="3"/>
  <c r="P100" i="3"/>
  <c r="N100" i="3"/>
  <c r="K100" i="3"/>
  <c r="I100" i="3"/>
  <c r="Z99" i="3"/>
  <c r="X99" i="3"/>
  <c r="U99" i="3"/>
  <c r="S99" i="3"/>
  <c r="P99" i="3"/>
  <c r="N99" i="3"/>
  <c r="K99" i="3"/>
  <c r="I99" i="3"/>
  <c r="Z98" i="3"/>
  <c r="X98" i="3"/>
  <c r="U98" i="3"/>
  <c r="S98" i="3"/>
  <c r="P98" i="3"/>
  <c r="N98" i="3"/>
  <c r="K98" i="3"/>
  <c r="I98" i="3"/>
  <c r="Z97" i="3"/>
  <c r="X97" i="3"/>
  <c r="U97" i="3"/>
  <c r="S97" i="3"/>
  <c r="P97" i="3"/>
  <c r="N97" i="3"/>
  <c r="K97" i="3"/>
  <c r="I97" i="3"/>
  <c r="Z96" i="3"/>
  <c r="X96" i="3"/>
  <c r="U96" i="3"/>
  <c r="S96" i="3"/>
  <c r="P96" i="3"/>
  <c r="N96" i="3"/>
  <c r="K96" i="3"/>
  <c r="I96" i="3"/>
  <c r="Z95" i="3"/>
  <c r="X95" i="3"/>
  <c r="U95" i="3"/>
  <c r="S95" i="3"/>
  <c r="P95" i="3"/>
  <c r="N95" i="3"/>
  <c r="K95" i="3"/>
  <c r="I95" i="3"/>
  <c r="Z94" i="3" l="1"/>
  <c r="X94" i="3"/>
  <c r="U94" i="3"/>
  <c r="S94" i="3"/>
  <c r="P94" i="3"/>
  <c r="N94" i="3"/>
  <c r="K94" i="3"/>
  <c r="I94" i="3"/>
  <c r="Z93" i="3"/>
  <c r="X93" i="3"/>
  <c r="U93" i="3"/>
  <c r="S93" i="3"/>
  <c r="P93" i="3"/>
  <c r="N93" i="3"/>
  <c r="K93" i="3"/>
  <c r="I93" i="3"/>
  <c r="Z92" i="3"/>
  <c r="X92" i="3"/>
  <c r="U92" i="3"/>
  <c r="S92" i="3"/>
  <c r="P92" i="3"/>
  <c r="N92" i="3"/>
  <c r="K92" i="3"/>
  <c r="I92" i="3"/>
  <c r="Z91" i="3" l="1"/>
  <c r="X91" i="3"/>
  <c r="U91" i="3"/>
  <c r="S91" i="3"/>
  <c r="P91" i="3"/>
  <c r="N91" i="3"/>
  <c r="K91" i="3"/>
  <c r="I91" i="3"/>
  <c r="Z90" i="3"/>
  <c r="X90" i="3"/>
  <c r="U90" i="3"/>
  <c r="S90" i="3"/>
  <c r="P90" i="3"/>
  <c r="N90" i="3"/>
  <c r="K90" i="3"/>
  <c r="I90" i="3"/>
  <c r="Z89" i="3"/>
  <c r="X89" i="3"/>
  <c r="U89" i="3"/>
  <c r="S89" i="3"/>
  <c r="P89" i="3"/>
  <c r="N89" i="3"/>
  <c r="K89" i="3"/>
  <c r="I89" i="3"/>
  <c r="Z88" i="3"/>
  <c r="X88" i="3"/>
  <c r="U88" i="3"/>
  <c r="S88" i="3"/>
  <c r="P88" i="3"/>
  <c r="N88" i="3"/>
  <c r="K88" i="3"/>
  <c r="I88" i="3"/>
  <c r="Z87" i="3"/>
  <c r="X87" i="3"/>
  <c r="U87" i="3"/>
  <c r="S87" i="3"/>
  <c r="P87" i="3"/>
  <c r="N87" i="3"/>
  <c r="K87" i="3"/>
  <c r="I87" i="3"/>
  <c r="Z86" i="3"/>
  <c r="X86" i="3"/>
  <c r="U86" i="3"/>
  <c r="S86" i="3"/>
  <c r="P86" i="3"/>
  <c r="N86" i="3"/>
  <c r="K86" i="3"/>
  <c r="I86" i="3"/>
  <c r="Z85" i="3"/>
  <c r="X85" i="3"/>
  <c r="U85" i="3"/>
  <c r="S85" i="3"/>
  <c r="P85" i="3"/>
  <c r="N85" i="3"/>
  <c r="K85" i="3"/>
  <c r="I85" i="3"/>
  <c r="Z84" i="3"/>
  <c r="X84" i="3"/>
  <c r="U84" i="3"/>
  <c r="S84" i="3"/>
  <c r="P84" i="3"/>
  <c r="N84" i="3"/>
  <c r="K84" i="3"/>
  <c r="I84" i="3"/>
  <c r="Z83" i="3"/>
  <c r="U83" i="3"/>
  <c r="S83" i="3"/>
  <c r="P83" i="3"/>
  <c r="N83" i="3"/>
  <c r="K83" i="3"/>
  <c r="I83" i="3"/>
  <c r="Z82" i="3"/>
  <c r="X82" i="3"/>
  <c r="U82" i="3"/>
  <c r="S82" i="3"/>
  <c r="P82" i="3"/>
  <c r="N82" i="3"/>
  <c r="K82" i="3"/>
  <c r="I82" i="3"/>
  <c r="Z81" i="3"/>
  <c r="X81" i="3"/>
  <c r="U81" i="3"/>
  <c r="S81" i="3"/>
  <c r="P81" i="3"/>
  <c r="N81" i="3"/>
  <c r="K81" i="3"/>
  <c r="I81" i="3"/>
  <c r="Z80" i="3"/>
  <c r="X80" i="3"/>
  <c r="U80" i="3"/>
  <c r="S80" i="3"/>
  <c r="P80" i="3"/>
  <c r="N80" i="3"/>
  <c r="K80" i="3"/>
  <c r="I80" i="3"/>
  <c r="Z78" i="3"/>
  <c r="X78" i="3"/>
  <c r="U78" i="3"/>
  <c r="S78" i="3"/>
  <c r="P78" i="3"/>
  <c r="N78" i="3"/>
  <c r="K78" i="3"/>
  <c r="I78" i="3"/>
  <c r="Z77" i="3"/>
  <c r="X77" i="3"/>
  <c r="U77" i="3"/>
  <c r="S77" i="3"/>
  <c r="P77" i="3"/>
  <c r="N77" i="3"/>
  <c r="K77" i="3"/>
  <c r="I77" i="3"/>
  <c r="Z76" i="3"/>
  <c r="U76" i="3"/>
  <c r="S76" i="3"/>
  <c r="P76" i="3"/>
  <c r="N76" i="3"/>
  <c r="K76" i="3"/>
  <c r="I76" i="3"/>
  <c r="X76" i="3" s="1"/>
  <c r="Z75" i="3"/>
  <c r="U75" i="3"/>
  <c r="S75" i="3"/>
  <c r="P75" i="3"/>
  <c r="N75" i="3"/>
  <c r="K75" i="3"/>
  <c r="I75" i="3"/>
  <c r="Z74" i="3"/>
  <c r="X74" i="3"/>
  <c r="U74" i="3"/>
  <c r="S74" i="3"/>
  <c r="P74" i="3"/>
  <c r="N74" i="3"/>
  <c r="K74" i="3"/>
  <c r="I74" i="3"/>
  <c r="Z73" i="3"/>
  <c r="X73" i="3"/>
  <c r="U73" i="3"/>
  <c r="S73" i="3"/>
  <c r="P73" i="3"/>
  <c r="N73" i="3"/>
  <c r="K73" i="3"/>
  <c r="I73" i="3"/>
  <c r="Z72" i="3"/>
  <c r="X72" i="3"/>
  <c r="U72" i="3"/>
  <c r="S72" i="3"/>
  <c r="P72" i="3"/>
  <c r="N72" i="3"/>
  <c r="K72" i="3"/>
  <c r="I72" i="3"/>
  <c r="Z71" i="3"/>
  <c r="X71" i="3"/>
  <c r="U71" i="3"/>
  <c r="S71" i="3"/>
  <c r="P71" i="3"/>
  <c r="N71" i="3"/>
  <c r="K71" i="3"/>
  <c r="I71" i="3"/>
  <c r="Z70" i="3"/>
  <c r="X70" i="3"/>
  <c r="U70" i="3"/>
  <c r="S70" i="3"/>
  <c r="P70" i="3"/>
  <c r="N70" i="3"/>
  <c r="K70" i="3"/>
  <c r="I70" i="3"/>
  <c r="X69" i="3"/>
  <c r="S69" i="3"/>
  <c r="P69" i="3"/>
  <c r="L69" i="3"/>
  <c r="Z69" i="3" s="1"/>
  <c r="K69" i="3"/>
  <c r="I69" i="3"/>
  <c r="Z68" i="3"/>
  <c r="X68" i="3"/>
  <c r="U68" i="3"/>
  <c r="S68" i="3"/>
  <c r="P68" i="3"/>
  <c r="N68" i="3"/>
  <c r="K68" i="3"/>
  <c r="I68" i="3"/>
  <c r="Z67" i="3"/>
  <c r="X67" i="3"/>
  <c r="U67" i="3"/>
  <c r="S67" i="3"/>
  <c r="P67" i="3"/>
  <c r="N67" i="3"/>
  <c r="K67" i="3"/>
  <c r="I67" i="3"/>
  <c r="Z66" i="3"/>
  <c r="X66" i="3"/>
  <c r="U66" i="3"/>
  <c r="S66" i="3"/>
  <c r="P66" i="3"/>
  <c r="N66" i="3"/>
  <c r="K66" i="3"/>
  <c r="I66" i="3"/>
  <c r="Z65" i="3"/>
  <c r="X65" i="3"/>
  <c r="U65" i="3"/>
  <c r="S65" i="3"/>
  <c r="P65" i="3"/>
  <c r="N65" i="3"/>
  <c r="K65" i="3"/>
  <c r="I65" i="3"/>
  <c r="Z64" i="3"/>
  <c r="X64" i="3"/>
  <c r="U64" i="3"/>
  <c r="S64" i="3"/>
  <c r="P64" i="3"/>
  <c r="N64" i="3"/>
  <c r="K64" i="3"/>
  <c r="I64" i="3"/>
  <c r="Z63" i="3"/>
  <c r="X63" i="3"/>
  <c r="U63" i="3"/>
  <c r="S63" i="3"/>
  <c r="P63" i="3"/>
  <c r="N63" i="3"/>
  <c r="K63" i="3"/>
  <c r="I63" i="3"/>
  <c r="Z62" i="3"/>
  <c r="X62" i="3"/>
  <c r="U62" i="3"/>
  <c r="S62" i="3"/>
  <c r="P62" i="3"/>
  <c r="N62" i="3"/>
  <c r="K62" i="3"/>
  <c r="I62" i="3"/>
  <c r="Z61" i="3"/>
  <c r="X61" i="3"/>
  <c r="U61" i="3"/>
  <c r="S61" i="3"/>
  <c r="P61" i="3"/>
  <c r="N61" i="3"/>
  <c r="K61" i="3"/>
  <c r="I61" i="3"/>
  <c r="Z60" i="3"/>
  <c r="X60" i="3"/>
  <c r="U60" i="3"/>
  <c r="S60" i="3"/>
  <c r="P60" i="3"/>
  <c r="N60" i="3"/>
  <c r="K60" i="3"/>
  <c r="I60" i="3"/>
  <c r="Z59" i="3"/>
  <c r="X59" i="3"/>
  <c r="U59" i="3"/>
  <c r="S59" i="3"/>
  <c r="P59" i="3"/>
  <c r="N59" i="3"/>
  <c r="K59" i="3"/>
  <c r="I59" i="3"/>
  <c r="N69" i="3" l="1"/>
  <c r="U69" i="3"/>
  <c r="Z58" i="3" l="1"/>
  <c r="X58" i="3"/>
  <c r="U58" i="3"/>
  <c r="S58" i="3"/>
  <c r="P58" i="3"/>
  <c r="N58" i="3"/>
  <c r="K58" i="3"/>
  <c r="I58" i="3"/>
  <c r="Z57" i="3"/>
  <c r="X57" i="3"/>
  <c r="U57" i="3"/>
  <c r="S57" i="3"/>
  <c r="P57" i="3"/>
  <c r="N57" i="3"/>
  <c r="K57" i="3"/>
  <c r="I57" i="3"/>
  <c r="Z56" i="3"/>
  <c r="X56" i="3"/>
  <c r="U56" i="3"/>
  <c r="S56" i="3"/>
  <c r="P56" i="3"/>
  <c r="N56" i="3"/>
  <c r="K56" i="3"/>
  <c r="I56" i="3"/>
  <c r="Z55" i="3"/>
  <c r="X55" i="3"/>
  <c r="U55" i="3"/>
  <c r="S55" i="3"/>
  <c r="P55" i="3"/>
  <c r="N55" i="3"/>
  <c r="K55" i="3"/>
  <c r="I55" i="3"/>
  <c r="Z54" i="3"/>
  <c r="X54" i="3"/>
  <c r="U54" i="3"/>
  <c r="S54" i="3"/>
  <c r="P54" i="3"/>
  <c r="N54" i="3"/>
  <c r="K54" i="3"/>
  <c r="I54" i="3"/>
  <c r="Z53" i="3"/>
  <c r="X53" i="3"/>
  <c r="U53" i="3"/>
  <c r="S53" i="3"/>
  <c r="P53" i="3"/>
  <c r="N53" i="3"/>
  <c r="K53" i="3"/>
  <c r="I53" i="3"/>
  <c r="Z52" i="3"/>
  <c r="X52" i="3"/>
  <c r="U52" i="3"/>
  <c r="S52" i="3"/>
  <c r="P52" i="3"/>
  <c r="N52" i="3"/>
  <c r="K52" i="3"/>
  <c r="I52" i="3"/>
  <c r="Z51" i="3"/>
  <c r="X51" i="3"/>
  <c r="U51" i="3"/>
  <c r="S51" i="3"/>
  <c r="P51" i="3"/>
  <c r="N51" i="3"/>
  <c r="K51" i="3"/>
  <c r="I51" i="3"/>
  <c r="Z50" i="3"/>
  <c r="X50" i="3"/>
  <c r="U50" i="3"/>
  <c r="S50" i="3"/>
  <c r="P50" i="3"/>
  <c r="N50" i="3"/>
  <c r="K50" i="3"/>
  <c r="I50" i="3"/>
  <c r="P49" i="3" l="1"/>
  <c r="N49" i="3"/>
  <c r="K49" i="3"/>
  <c r="I49" i="3"/>
  <c r="P48" i="3"/>
  <c r="N48" i="3"/>
  <c r="K48" i="3"/>
  <c r="I48" i="3"/>
  <c r="P47" i="3"/>
  <c r="N47" i="3"/>
  <c r="K47" i="3"/>
  <c r="I47" i="3"/>
  <c r="P46" i="3"/>
  <c r="N46" i="3"/>
  <c r="K46" i="3"/>
  <c r="I46" i="3"/>
  <c r="P45" i="3"/>
  <c r="N45" i="3"/>
  <c r="K45" i="3"/>
  <c r="I45" i="3"/>
  <c r="P44" i="3"/>
  <c r="N44" i="3"/>
  <c r="K44" i="3"/>
  <c r="I44" i="3"/>
  <c r="P43" i="3"/>
  <c r="N43" i="3"/>
  <c r="K43" i="3"/>
  <c r="I43" i="3"/>
  <c r="P42" i="3"/>
  <c r="N42" i="3"/>
  <c r="K42" i="3"/>
  <c r="I42" i="3"/>
  <c r="P41" i="3"/>
  <c r="N41" i="3"/>
  <c r="K41" i="3"/>
  <c r="I41" i="3"/>
  <c r="I39" i="3"/>
  <c r="K39" i="3"/>
  <c r="N39" i="3"/>
  <c r="P39" i="3"/>
  <c r="I40" i="3"/>
  <c r="K40" i="3"/>
  <c r="N40" i="3"/>
  <c r="P40" i="3"/>
  <c r="I21" i="3" l="1"/>
  <c r="I20" i="3"/>
  <c r="I18" i="3"/>
  <c r="K17" i="3"/>
  <c r="I17" i="3"/>
  <c r="K16" i="3"/>
  <c r="I16" i="3"/>
  <c r="I15" i="3"/>
  <c r="K11" i="3"/>
  <c r="I11" i="3"/>
  <c r="I10" i="3"/>
  <c r="Z49" i="3" l="1"/>
  <c r="X49" i="3"/>
  <c r="U49" i="3"/>
  <c r="S49" i="3"/>
  <c r="Z48" i="3"/>
  <c r="X48" i="3"/>
  <c r="U48" i="3"/>
  <c r="S48" i="3"/>
  <c r="Z47" i="3"/>
  <c r="X47" i="3"/>
  <c r="U47" i="3"/>
  <c r="S47" i="3"/>
  <c r="Z46" i="3"/>
  <c r="X46" i="3"/>
  <c r="U46" i="3"/>
  <c r="S46" i="3"/>
  <c r="Z45" i="3"/>
  <c r="X45" i="3"/>
  <c r="U45" i="3"/>
  <c r="S45" i="3"/>
  <c r="Z44" i="3"/>
  <c r="X44" i="3"/>
  <c r="U44" i="3"/>
  <c r="S44" i="3"/>
  <c r="Z43" i="3"/>
  <c r="X43" i="3"/>
  <c r="U43" i="3"/>
  <c r="S43" i="3"/>
  <c r="Z42" i="3"/>
  <c r="X42" i="3"/>
  <c r="U42" i="3"/>
  <c r="S42" i="3"/>
  <c r="Z41" i="3"/>
  <c r="X41" i="3"/>
  <c r="U41" i="3"/>
  <c r="S41" i="3"/>
  <c r="Z40" i="3"/>
  <c r="X40" i="3"/>
  <c r="U40" i="3"/>
  <c r="S40" i="3"/>
  <c r="Z39" i="3"/>
  <c r="X39" i="3"/>
  <c r="U39" i="3"/>
  <c r="S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N11" i="3"/>
  <c r="N12" i="3"/>
  <c r="N13" i="3"/>
  <c r="N14" i="3"/>
  <c r="N15" i="3"/>
  <c r="N16" i="3"/>
  <c r="N17" i="3"/>
  <c r="N18" i="3"/>
  <c r="N19" i="3"/>
  <c r="N20" i="3"/>
  <c r="N21" i="3"/>
  <c r="N22" i="3"/>
  <c r="N23" i="3"/>
  <c r="N24" i="3"/>
  <c r="Z22" i="3"/>
  <c r="Z23" i="3"/>
  <c r="Z24" i="3"/>
  <c r="Z20" i="3"/>
  <c r="Z21" i="3"/>
  <c r="Z17" i="3"/>
  <c r="Z18" i="3"/>
  <c r="Z19" i="3"/>
  <c r="Z14" i="3"/>
  <c r="Z15" i="3"/>
  <c r="Z16" i="3"/>
  <c r="Z11" i="3"/>
  <c r="Z12" i="3"/>
  <c r="Z13" i="3"/>
  <c r="Z10" i="3"/>
  <c r="X11" i="3"/>
  <c r="X12" i="3"/>
  <c r="X13" i="3"/>
  <c r="X14" i="3"/>
  <c r="X15" i="3"/>
  <c r="X16" i="3"/>
  <c r="X17" i="3"/>
  <c r="X18" i="3"/>
  <c r="X19" i="3"/>
  <c r="X20" i="3"/>
  <c r="X21" i="3"/>
  <c r="X22" i="3"/>
  <c r="X23" i="3"/>
  <c r="X24" i="3"/>
  <c r="X10" i="3"/>
  <c r="U11" i="3"/>
  <c r="U12" i="3"/>
  <c r="U13" i="3"/>
  <c r="U14" i="3"/>
  <c r="U15" i="3"/>
  <c r="U16" i="3"/>
  <c r="U17" i="3"/>
  <c r="U18" i="3"/>
  <c r="U19" i="3"/>
  <c r="U20" i="3"/>
  <c r="U21" i="3"/>
  <c r="U22" i="3"/>
  <c r="U23" i="3"/>
  <c r="U24" i="3"/>
  <c r="U10" i="3"/>
  <c r="P11" i="3"/>
  <c r="P12" i="3"/>
  <c r="P13" i="3"/>
  <c r="P14" i="3"/>
  <c r="P15" i="3"/>
  <c r="P16" i="3"/>
  <c r="P17" i="3"/>
  <c r="P18" i="3"/>
  <c r="P19" i="3"/>
  <c r="P20" i="3"/>
  <c r="P21" i="3"/>
  <c r="P22" i="3"/>
  <c r="P23" i="3"/>
  <c r="P24" i="3"/>
  <c r="P10" i="3"/>
  <c r="S14" i="3"/>
  <c r="S11" i="3"/>
  <c r="S12" i="3"/>
  <c r="S13" i="3"/>
  <c r="S15" i="3"/>
  <c r="S16" i="3"/>
  <c r="S17" i="3"/>
  <c r="S18" i="3"/>
  <c r="S19" i="3"/>
  <c r="S20" i="3"/>
  <c r="S21" i="3"/>
  <c r="S22" i="3"/>
  <c r="S23" i="3"/>
  <c r="S24" i="3"/>
  <c r="S10" i="3"/>
  <c r="N10" i="3"/>
  <c r="K12" i="3"/>
  <c r="K13" i="3"/>
  <c r="K14" i="3"/>
  <c r="K15" i="3"/>
  <c r="K18" i="3"/>
  <c r="K19" i="3"/>
  <c r="K20" i="3"/>
  <c r="K21" i="3"/>
  <c r="K22" i="3"/>
  <c r="K23" i="3"/>
  <c r="K24" i="3"/>
  <c r="K10" i="3"/>
  <c r="I12" i="3"/>
  <c r="I13" i="3"/>
  <c r="I14" i="3"/>
  <c r="I19" i="3"/>
  <c r="I22" i="3"/>
  <c r="I23" i="3"/>
  <c r="I24" i="3"/>
</calcChain>
</file>

<file path=xl/comments1.xml><?xml version="1.0" encoding="utf-8"?>
<comments xmlns="http://schemas.openxmlformats.org/spreadsheetml/2006/main">
  <authors>
    <author>CASA</author>
  </authors>
  <commentList>
    <comment ref="T8" authorId="0">
      <text>
        <r>
          <rPr>
            <sz val="10"/>
            <color indexed="81"/>
            <rFont val="Tahoma"/>
            <family val="2"/>
          </rPr>
          <t>Sustentar la razón del incumplimiento del indicador o  en caso contrario cual es el impacto generado</t>
        </r>
      </text>
    </comment>
    <comment ref="Y8" authorId="0">
      <text>
        <r>
          <rPr>
            <sz val="10"/>
            <color indexed="81"/>
            <rFont val="Tahoma"/>
            <family val="2"/>
          </rPr>
          <t>Sustentar la razón del incumplimiento del indicador o  en caso contrario cual es el impacto generado</t>
        </r>
      </text>
    </comment>
  </commentList>
</comments>
</file>

<file path=xl/sharedStrings.xml><?xml version="1.0" encoding="utf-8"?>
<sst xmlns="http://schemas.openxmlformats.org/spreadsheetml/2006/main" count="1412" uniqueCount="1051">
  <si>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</si>
  <si>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</si>
  <si>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</si>
  <si>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</si>
  <si>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</si>
  <si>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</si>
  <si>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</si>
  <si>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</si>
  <si>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</si>
  <si>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</si>
  <si>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</si>
  <si>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</si>
  <si>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</si>
  <si>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</si>
  <si>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</si>
  <si>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</si>
  <si>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</si>
  <si>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Avances esperados y ejecutados en los Informes de Gestion, Planes de Accion. 
Logro de Metas Planteadas 
Mejoramiento de Gestión</t>
  </si>
  <si>
    <t>Documento Plan de Accion Revisado y consolidado</t>
  </si>
  <si>
    <t>Documento Informe de Gestion Revisado y consolidado</t>
  </si>
  <si>
    <t>Avances esperados y ejecutados en los Informes de Gestion y  Planes la entidad 
Logro de Metas Planteadas 
Mejoramiento de Gestión</t>
  </si>
  <si>
    <t>Presentación a los Miembros del CTSSS, Asamblea Departamental y al Sr.Gobernador.</t>
  </si>
  <si>
    <t>Documento previamente entregado y Actas</t>
  </si>
  <si>
    <t>Realizar Informe de Rendicion de cuentas anual</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</si>
  <si>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</si>
  <si>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</si>
  <si>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</si>
  <si>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</si>
  <si>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</si>
  <si>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</si>
  <si>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Cumplimiento de la Resolución 2003 de 2014 para la vigencia 2016</t>
  </si>
  <si>
    <t>Asesorar y verificar el cumplimento del estandar de infraestructura fisica de la Resolución 2003 de 2014</t>
  </si>
  <si>
    <t>Plano revisado y firmado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</si>
  <si>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</si>
  <si>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</si>
  <si>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N/A</t>
  </si>
  <si>
    <t>(Metas alcanzadas por la entidad para la vigencia/ Total metas planeadas por la entidad en la vigencia) * 100</t>
  </si>
  <si>
    <t>(Número de acciones implementadas/número de acciones propuestas en la estrategia) * 100</t>
  </si>
  <si>
    <t>Sumatoria de proyectos  de inversion del Instituto relacionados en el banco de proyectos</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</si>
  <si>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</si>
  <si>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</si>
  <si>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</si>
  <si>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</si>
  <si>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</si>
  <si>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</si>
  <si>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</si>
  <si>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</si>
  <si>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</si>
  <si>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</si>
  <si>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</si>
  <si>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</si>
  <si>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</si>
  <si>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</si>
  <si>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</si>
  <si>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</si>
  <si>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</si>
  <si>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</si>
  <si>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</si>
  <si>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</si>
  <si>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</si>
  <si>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Prestar apoyo técnico informático para ejecutar las acciones planteadas en el Plan</t>
  </si>
  <si>
    <t>N° de solicitudes atendidas / N° de solicitudes recinbidas  * 100</t>
  </si>
  <si>
    <t>Dar seguimiento a las acciones que se requieran para dar cumplimiento al Plan.
Conjuntamente con la oficina de control interno, efectuar el seguimiento correspondiente e informar sobre los resultados a la Dirección.</t>
  </si>
  <si>
    <t xml:space="preserve">Socializar software adquiridos
Prestar apoyo técnico en la implementación del software
Dar seguimiento a los ajustes pertinentes del software.
</t>
  </si>
  <si>
    <t>Software adquiridos implementados</t>
  </si>
  <si>
    <t>Política Editorial aplicada</t>
  </si>
  <si>
    <t>Publicaciones realizadas/Total de solicitudes de publicación * 100</t>
  </si>
  <si>
    <t>Garantizar el óptimo funcionamiento de las tecnologías de información y comunicación.</t>
  </si>
  <si>
    <t>Prestar soporte técnico oportuno y mantener continuidad en los servicios tecnológicos.</t>
  </si>
  <si>
    <t>Formatos diligenciados</t>
  </si>
  <si>
    <t>Solicitudes de servicios  atendidas en el periodo/Total de solicitudes de servicios  * 100</t>
  </si>
  <si>
    <t>Políticas aplicadas</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</si>
  <si>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</si>
  <si>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</si>
  <si>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</si>
  <si>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Todas las dependencias</t>
  </si>
  <si>
    <t>Cumplir con los estandares de la Normatividad de la Ley General de Archivo</t>
  </si>
  <si>
    <t>Verificar el cumplimiento de las actividades planeadas para la conservación de documentos del IDS</t>
  </si>
  <si>
    <t>Cronograma de cumplimiento de actividades y documentos</t>
  </si>
  <si>
    <t>(Actividades realizadas para la conservacion documental)/(Total actividades programadas para la conservaion documental) *100</t>
  </si>
  <si>
    <t xml:space="preserve">Coordinación de Archivo                               </t>
  </si>
  <si>
    <t>Cronograma de transferencias documentales
Formato inventario de gestion documental</t>
  </si>
  <si>
    <t>(transferencias documentales realizadas) / (total transferencias documentales programadas) *100</t>
  </si>
  <si>
    <t>Oficina de Planeacion -Coordinación de Archivo</t>
  </si>
  <si>
    <t>Capacitar al personal de la Institución en la temática de Archivos de Gestión .</t>
  </si>
  <si>
    <t xml:space="preserve"> (Numero de capacitaciones realizadas / Numero capacitaciones  programadas)  *  100</t>
  </si>
  <si>
    <t>Articular las Tablas de Retención Documental de la entidad con el Listado de Maestro documental del sistema integrado de gestion</t>
  </si>
  <si>
    <t>Tabla de retencion documental articulada al SIG</t>
  </si>
  <si>
    <t xml:space="preserve"> (TRD evidenciadas / listado maestro)  *  100</t>
  </si>
  <si>
    <t>Actas de comité
Solicitudes e informes</t>
  </si>
  <si>
    <t>Gestionar la adecuación del archivo central deacuerdo a la normatividad de la ley general de archivo para la preservación y conservación de los documentos</t>
  </si>
  <si>
    <r>
      <t xml:space="preserve">Vigencia: </t>
    </r>
    <r>
      <rPr>
        <b/>
        <u/>
        <sz val="14"/>
        <rFont val="Arial"/>
        <family val="2"/>
      </rPr>
      <t>2018</t>
    </r>
  </si>
  <si>
    <t>Coordinación  de Planeación y Participación Social</t>
  </si>
  <si>
    <t xml:space="preserve">Dirección y Oficina de Planeacion </t>
  </si>
  <si>
    <t>Coordinación  de Planeación, Control Interno y Dirección</t>
  </si>
  <si>
    <t>Todos - Oficina de Planeacion y Sistemas de Informacion</t>
  </si>
  <si>
    <t>Revisión de Plan de Acción Institucional 2018 programado con los Miembros del CTSSS, Coordinadores de Grupos, Subgrupos y Dimensiones del PDSP,  Planeación y el Director del IDS</t>
  </si>
  <si>
    <t>Plan de Acción  Institutocional 2018 y Acta del CTSSS</t>
  </si>
  <si>
    <t>Elaboración de  plan de Accion  institucional 2018</t>
  </si>
  <si>
    <t>Elaboración de Informe de Evaluación y Seguimiento trimestralmente del Plan de Acción Institucional 2018</t>
  </si>
  <si>
    <t>Revisión metas y porcentajes de ejecucion con respecto a lo programado por el IDS del Plan de Desarrollo</t>
  </si>
  <si>
    <t>Documento PDD Gestion revisado por el Coordinador de Planeacion del IDS</t>
  </si>
  <si>
    <t>Informe de rendiciòn Presentacion Power Point</t>
  </si>
  <si>
    <t xml:space="preserve">Actas de Reuniones y firmas de asistencias
</t>
  </si>
  <si>
    <t>Plan Decenal de Salud Publica Implementado/Plan territorial de salud 2016-2019</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</si>
  <si>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</si>
  <si>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</si>
  <si>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</si>
  <si>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</si>
  <si>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</si>
  <si>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Cumplir con la entrega de informes oportunos a los diferentes Entes de Control</t>
  </si>
  <si>
    <t xml:space="preserve">Revisar, verificar y consolidar la información solicitada por los diferentes Entes de Control </t>
  </si>
  <si>
    <t>Documentos</t>
  </si>
  <si>
    <t>Fichas MGA WEB
Inscirpcion Sistema 
Interno de Radicacion de Proyectos
Radicacion Banco de Proyectos de la Gobernacion</t>
  </si>
  <si>
    <t>Realizar y verificar el cumplimiento del Plan de Transferencias</t>
  </si>
  <si>
    <t>Cronograma, registro fotografico,Listado de Asistencias y Actas de capacitaciones</t>
  </si>
  <si>
    <t>Fortalecer la Unidad de Archivo y correspondencia en equipos de digitalización e insumos archivisticos , teniendo en cuental la proyeccion del Recurso humano en la vigencia 2018</t>
  </si>
  <si>
    <t>Proyecto elaborado y radicado en el Banco de Proyectos de la Gobernación</t>
  </si>
  <si>
    <t>Recepeción y distribución de la correspondencia externa recibida</t>
  </si>
  <si>
    <t>Numero de radicados y registros en el SIEP documental</t>
  </si>
  <si>
    <t>Actualizar el Plan Integral de archivo  con la Elaboración de la politica de Gestión documental</t>
  </si>
  <si>
    <t>Documento Plan PINAR  actualizado y documento politica de gestion documental</t>
  </si>
  <si>
    <t>Dar cumplimiento a las politicas y lineamientos  del modelo integrado de planeacion y gestion MIPG</t>
  </si>
  <si>
    <t>Revisar los procedimientos y documentos  y proponer ajustes a los mismos.</t>
  </si>
  <si>
    <t xml:space="preserve">listado de documentos entregados a la oficina de planeacion al sistema integrado de gestion </t>
  </si>
  <si>
    <t>Asegurar que se establezcan, implementen y mantengan los procesos necesarios para el sistema de gestion de la calidad de los servicios por medio de acto administrativo donde se adopten e implementen los lineamientos del MIPG para el ids en el primer mes de la vigencia 2018</t>
  </si>
  <si>
    <t>Control de documentos y registros</t>
  </si>
  <si>
    <t>Realizar la  emision, distribución y control de documentos del sistema de gestion de la calidad.</t>
  </si>
  <si>
    <t>Participar en el proceso de elaboración de los instrumentos archivisticos conforme a la normatividad vigente.</t>
  </si>
  <si>
    <t xml:space="preserve">Transferencia Documental
Inventario Documental
Conservación preventiva de documentos en Archivo  de Gestión.
</t>
  </si>
  <si>
    <t>Orientar al personal del IDS  a documentar los procedimientos y registros según su competecia y resposabilidades.</t>
  </si>
  <si>
    <t>Gestion Documental</t>
  </si>
  <si>
    <t>Mantener un registro consolidado de la información.</t>
  </si>
  <si>
    <t xml:space="preserve">Almacenamiento en medio físico (legajos) y magnetico (Servidoruser) con listado de documentacion entregada al sistema integrado de gestion </t>
  </si>
  <si>
    <t>Desarrollar un plan de Asesoria y Asistencia técnica a todos los actores del sistema.</t>
  </si>
  <si>
    <t>Plan anual de capacitación y/o asistencia técnica
Informe de capacitación y/o asistencia técnica</t>
  </si>
  <si>
    <t>Apoyar tecnicamente en las auditorias realizadas por los entes de control.</t>
  </si>
  <si>
    <t xml:space="preserve">Plan Anual de Auditoria
Cronograma de Auditoria
</t>
  </si>
  <si>
    <t>Cumplir con los porcentajes de avance para el 2018 establecidos por el nivel nacional</t>
  </si>
  <si>
    <t>Revisar y ajustar en el Comité Antitrámites y de Gobierno en Línea las actividades establecidos en el Plan Acción de la implementación de la Estrtegia de Gobierno en Línea</t>
  </si>
  <si>
    <t>Ejecución del Plan de Acción de la Estrategia de Gobierno en Línea</t>
  </si>
  <si>
    <t>Software cumpliendo con la normatividad y los procedimeintos establecidos por la Entidad</t>
  </si>
  <si>
    <t>Garantizar la adecuada publicación de los contenidos generales en medios electrónicos y cumplimiento de la norma.</t>
  </si>
  <si>
    <t>Dar cumplimiento y seguimiento a la política editorial institucional</t>
  </si>
  <si>
    <t>Aplicar la Guía de mantenimiento
preventivo y correctivo a los equipos informáticos de la Entidad</t>
  </si>
  <si>
    <t>Guía de Mantenimiento aplicada</t>
  </si>
  <si>
    <t>Aplicar y dar a conoccer las políticas sistemas de información</t>
  </si>
  <si>
    <t xml:space="preserve"> (Informe avance Plan de accion / informes de seguimiento planeados en el año)  * 100 </t>
  </si>
  <si>
    <t xml:space="preserve">(Numero de  socializaciones realizadas / Numero Socializaciones programadas)  *  100
</t>
  </si>
  <si>
    <t>Proyecto de Acto administrativo</t>
  </si>
  <si>
    <t>Sumatoria de estrategias presentadas para la adopcion del plan Decenal</t>
  </si>
  <si>
    <t xml:space="preserve"># de documentos entregados al SIG para analisis y evaluacion / total de documentos entregados </t>
  </si>
  <si>
    <t xml:space="preserve"># de procesos aplicando la actualizacion modificacion de sus procedimientos en busca del lineamiento del MIPG (reuniones y/o asistencias tecnicas) / total de procesos de la instituto departamental de salud </t>
  </si>
  <si>
    <t>#de documentos aprobados por direccion / total de documentos entregados al SIG</t>
  </si>
  <si>
    <t># procesos del ids elaborando o actualizando procesos archivisticos/ total de procesos del ids</t>
  </si>
  <si>
    <t xml:space="preserve"># total de asistencias tecnicas realizadas / total de asistencias tecnicas programadas </t>
  </si>
  <si>
    <t>total de documentos registrados en el listado de control de docuementos /total de solicitudes de creacion, modificacion y eliminacion de documentos entregadas a SIG</t>
  </si>
  <si>
    <t xml:space="preserve"># de capacitaciones realizadas en pro del SIG / total de capacitaciones programadas </t>
  </si>
  <si>
    <t xml:space="preserve"># de auditorias y capacitaciones externas al ids / total de auditorias y capacitaciones asistidas </t>
  </si>
  <si>
    <t>Acciones ejecutadas GEL/Total de acciones programadas definido por GEL * 100</t>
  </si>
  <si>
    <t>Funcionarios socializados /  Total de funcionarios * 100</t>
  </si>
  <si>
    <t>Se solicitó fumingación y venenos raticidas por la temporada de lluvias para evitar que algunos de estos roedores contaminen el Archivo</t>
  </si>
  <si>
    <t>Actividadad que inicia en el 2do trimestre de la vigencia</t>
  </si>
  <si>
    <t>según demanda</t>
  </si>
  <si>
    <t>Se realizaron en las oficinas de prestacion de servicios y salud mental</t>
  </si>
  <si>
    <t>Actividada para cumplirse en el transcurso del año</t>
  </si>
  <si>
    <t>Se realizo y presento el Proyecto de Fortalecimiento del Archivo de Gestion Documental y se presentó ante la Gobernacion del Departamento</t>
  </si>
  <si>
    <t xml:space="preserve">Solicitud realizada ante la Direccion y recursos fisicos </t>
  </si>
  <si>
    <t xml:space="preserve">Se realizo asesoria </t>
  </si>
  <si>
    <t>Se realizo el 100% en su tramite correspondiente a distribución y entrega.</t>
  </si>
  <si>
    <t>cumplimiento del diagnostico</t>
  </si>
  <si>
    <t>aprobados</t>
  </si>
  <si>
    <t>Sa actualiza:
9 modificados y 3 creados</t>
  </si>
  <si>
    <t>Plan de capacitaciones se baso en el autodiagnostico del modelo integrado de planeacion y gestion</t>
  </si>
  <si>
    <t>no se ha realizado alguna</t>
  </si>
  <si>
    <t>Plan de Accion 2018 elaborado y publicado en la pagina web el 30 de enero</t>
  </si>
  <si>
    <t>Plan de acción institucional 2018 socializado ante la junta directiva y el CTSSS</t>
  </si>
  <si>
    <t>Este informe se inicia con la evaluación final de la vigencia 2017 correspondiente al Plan Institcuional</t>
  </si>
  <si>
    <t>Este informe se inicia con la evaluación final de la vigencia 2017 correspondiente al Plan de Desarrollo PDD acumulado 2016-2017</t>
  </si>
  <si>
    <t>Se realizaron 2 reuniones con el CTSSS el cual la primera fue para socializar Plan de accion y la 2da los proyectos del Plan Bienal de Inversiones</t>
  </si>
  <si>
    <t>Actividad para ejecutar en el 4to trimestre</t>
  </si>
  <si>
    <t>Se elaborarón los 5 formatos establecidos por la norma</t>
  </si>
  <si>
    <t>Publicado 30 de enero 2018 cumpliendo con la Ley de transparencia</t>
  </si>
  <si>
    <t>Según demanda</t>
  </si>
  <si>
    <t>Se realizaron 1 reunion con control interno en  la cual se socializó y se trabajo el Plan Anticorrupcion</t>
  </si>
  <si>
    <t>Se realizaron reunion con el CTSSS el cual la fue para socializar los COAI y PAS 2018</t>
  </si>
  <si>
    <t>Se ha realizado jornadas de capacitación en modalidad de video conferencia MSPS/IDS, asesorias y asistencia tecnica a los Municipios del Departamento y a nivel territorial</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</si>
  <si>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</si>
  <si>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Se realizo entrega de información solicitada por la Contraloria Dptal y a la Gobernación del Dpto.</t>
  </si>
  <si>
    <t xml:space="preserve">Proytecto FORTALECIMIENTO DE LA CAPACIDAD DE RESPUESTA DEL SECTOR SALUD FRENTE A URGENCIAS, EMERGENCIAS Y DESASTRES, MEDIANTE ADQUISICION DE 20 AMBULANCIAS TAB Y 1 UNIDAD MOVIL TRANSFUSIONAL
EN EL DEPARTAMENTO NORTE DE SANTANDER.
Aprobado con codigo SEPPI </t>
  </si>
  <si>
    <t>No se realizaron reuniones de Comité Antritrámites y de Gobierno en Línea</t>
  </si>
  <si>
    <t>Se encuentra programada la actividad a partir de Abril de 2018</t>
  </si>
  <si>
    <t>Se esta ajustado el PDD de todas las dimensiones de salud publica</t>
  </si>
  <si>
    <t>No hubo reuniones</t>
  </si>
  <si>
    <t>Se ha realizado jornadas de capacitación en modalidad de video conferencia MSPS/IDS, asesorias y asistencia tecnica a los Municipios del Departamento y a nivel territorial.
Se realizo informe de EQUIPO TÉCNICO DEL IDS PARA LA FORMULACIÓN, IMPLEMENTACIÓN, MONITOREO Y EVALUACIÓN DEL PLAN TERRITORIAL DE SALUD PÚBLICA DE NORTE DE SANTANDER SEGÚN RESOLUCIÓN NO.02230 DE 7/07/17 Y RESOLUCIÓN NO. 02230 DE FECHA 7/07/17</t>
  </si>
  <si>
    <t>Informe ajustado y entregado acumulado años (2016-2017 y 1er trim PDD 2018)</t>
  </si>
  <si>
    <t>No ha sido posible por falta de espacio fisico al recibir transferencias</t>
  </si>
  <si>
    <t>Se realizaron en las oficinas de prestacion de servicios, salud publica y tesoreria</t>
  </si>
  <si>
    <t>Proyecto aprobado por la Gobernacion del Dpto pero no han sido destinados los recursos</t>
  </si>
  <si>
    <t>Se aprobo en mayo de 2018 en el comité de archivo la politica de archivo documental</t>
  </si>
  <si>
    <t>* Se incluyeron dos servicios semiautomáticos de Vigilancia y Control en el SUIT, se encuentra en proceso de inclusión dos servicios adicionales (Recursos Físicos y Recursos Humanos.
* Se actaulizaron los datos abiertos de la Entidad
* Se dio capacitación al personal del IDS sobre uno de los componentes GEL</t>
  </si>
  <si>
    <t>Se planteó en el Comité Antitrámites y de Gobierno en Línea las actividades que se deen priorizar para dar cumplimiento a las metas del Plan de Acción de GEL</t>
  </si>
  <si>
    <t>* Se dio seguimiento al software financiero y contable T.N.S.
* Se presentaron recomendaciones para la actualización del Maual de Correspondencia para el aplicativo de Gestión Documetnal SIEPDoc
* Se dio seguimiento al cargue de la información al aplicativo SIA Observa</t>
  </si>
  <si>
    <t>* Se dio seguimiento al software financiero y contable T.N.S.
* Se dio seguimiento al cargue de la información al aplicativo SIA Observa</t>
  </si>
  <si>
    <t>Del toral 69 solicitudes corresponden  a soporte a la insfraestructura física</t>
  </si>
  <si>
    <t>Se presentaron observaciones que fueron tenidas en cuenta para dar concepto de viabilidad a los proyectos presentados por:
1. ESE Hospital Regional Occidente
2. Gestión Documental - IDS
3. ESE Hospital Jorge Cristo Sahium - No presentaron los ajustes</t>
  </si>
  <si>
    <t>* Se proporcionó a Planeación un proyecto para la creación de la Oficina de Gestión de Proyectos del IDS
* Se inició el diagnóstico para la formulación de un proyecto Tecnológico para el IDS y el Departamento</t>
  </si>
  <si>
    <t>NA</t>
  </si>
  <si>
    <t>Retrasos en las dependencias para la entrega de las correcciones dadas por la oficina de planeación</t>
  </si>
  <si>
    <t>Grupo Recursos Humanos</t>
  </si>
  <si>
    <t>Lograr el 100% de
las actividades
planeadas con
eficiencia y
oportunidad.</t>
  </si>
  <si>
    <t>Proyección de actos administrativos de vinculación y situaciones administrativas de situaciones del del recurso humano del Instituto Departamental de Salud</t>
  </si>
  <si>
    <t>carpeta de Historia laboral</t>
  </si>
  <si>
    <t>N° de total de actos administrativos proyectados / N° de actos legalizados</t>
  </si>
  <si>
    <t>SEGÚN LA SITUACION Y NECESIDAD</t>
  </si>
  <si>
    <t>1500 ACTOS ADMINISTRATIVOS PROYECTADOS Y LEGALIZADOS</t>
  </si>
  <si>
    <t>0</t>
  </si>
  <si>
    <t>Inducción al personal vinculado.</t>
  </si>
  <si>
    <t>formato de asistencia</t>
  </si>
  <si>
    <t>(No. de inducciones realizadas a personal vinculado/ Total personal vinculado )*100</t>
  </si>
  <si>
    <t>DE ACUERDO A LAS VACANTES PROVISTAS</t>
  </si>
  <si>
    <t>NO SE REALIZARON VINCULACIONES DE PERSONAL</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</si>
  <si>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</si>
  <si>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</si>
  <si>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</si>
  <si>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</si>
  <si>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</si>
  <si>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</si>
  <si>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</si>
  <si>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profesionales asignados por sorteo de plazas )*100</t>
  </si>
  <si>
    <t>3 sorteos anuales</t>
  </si>
  <si>
    <t>32 PLAZAS SORTEADAS POR 32 PROFESIONALES ASIGNADOS</t>
  </si>
  <si>
    <t>Registro de autorizaciones de las profesiones y ocupaciones del área de salud  y reporte mensual al RETHUS.</t>
  </si>
  <si>
    <t>registro y resoluciones</t>
  </si>
  <si>
    <t>(No. de registros realizados / No. De registros solicitados)</t>
  </si>
  <si>
    <t>SEGÚN DEMANDA</t>
  </si>
  <si>
    <t xml:space="preserve">439 LICENCIAS SOLICITADAS POR 439 LICENCIAS AUTORIZADAS </t>
  </si>
  <si>
    <t>Organizar  reuniones del Comité de Servicio Social Obligatorio en cumplimiento de sus competencias</t>
  </si>
  <si>
    <t>Oficios enviados por los profesionales y convocatoria.</t>
  </si>
  <si>
    <t>(No. de casos allegados /No. de casos resualtos)</t>
  </si>
  <si>
    <t>DE ACUERDO A LA RECEPCION DE SOLICITUDES</t>
  </si>
  <si>
    <t>24 CASOS ALLEGADOS POR 24 CASOS RESUELTOS</t>
  </si>
  <si>
    <t>Proyeccion del 100% de los actos administrativos de solicitudes de autorización de Carnet de radioproteccion</t>
  </si>
  <si>
    <t>Revision de los requisitos minimos y elaboracion de la expedicion de carnets de radioprotección</t>
  </si>
  <si>
    <t>resoluciones de autorizacion</t>
  </si>
  <si>
    <t>(No. de solicitudes de autorizaciones / Total de autorizaciones aprobadas solicitadas )*100</t>
  </si>
  <si>
    <t xml:space="preserve">25 LICENCIAS SOLICITADAS POR 25 LICENCIAS AUTORIZADAS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</si>
  <si>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</si>
  <si>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</si>
  <si>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</si>
  <si>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</si>
  <si>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 xml:space="preserve">INFORMES PRESENTADOS POR LOS HOSPITALES REGIONALES DE NORTE DE SANTANDER POR LA TOTALIDAD DE INFORMES VALIDADOS </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</si>
  <si>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</si>
  <si>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</si>
  <si>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</si>
  <si>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</si>
  <si>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MENSUALMENTE</t>
  </si>
  <si>
    <t>NOMINAS CORRESPONDIENTES A LOS MESES DE ABRIL, MAYO Y JUNIO</t>
  </si>
  <si>
    <t>Recursos Financieros, Atención en Salud, Recursos Humanos, Jurídica,  Planeación (Arquitectura)</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</si>
  <si>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</si>
  <si>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</si>
  <si>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</si>
  <si>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</si>
  <si>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2017 en Febrero de 2018, 15 ESE validades oportunamente y una sin validar de las 16 ESE  del Dpto.    El segundo Semestre de Calidad las 16 ESE del Departamento validaron oportuna-mente.                                                                            * Informe anual  2017 en el mes de Marzo de 2018, 15 ESE validadas oportunamente y 1 sin validar de las 16 ESE del departamento . </t>
  </si>
  <si>
    <t xml:space="preserve">* Entrega y cargue oportuno en la plataforma del SIHO de Minsalud del Primer Trimestre de 2018 en Mayo 21 de 2018  , 16 ESE validades oportunamente                                                </t>
  </si>
  <si>
    <t xml:space="preserve">Recursos Financieros, Atención en Salud,  Vigilancia y control, Recursos Humanos Y Jurídica,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</si>
  <si>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</si>
  <si>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</si>
  <si>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</si>
  <si>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Documento del Programa de Saneamiento Fiscal y Financiero presentado por la ESE Hospital San Juan de Dios de Pamplona, categorizada en riesgo alto (Resolución 1755 de 2017), al Ministerio de Hacienda y Credito Público segundo envio para su viabilización  y cargado el Documento y soportes a la página del Sistema Integrado Electrónico Documental SIED de Minhacienda el 07 de marzo de 2018, Número de Radicaco 1-2018-021427.                                                                 * Informe del Monitoreo, seguimiento y evaluación  al Programa de Saneamiento Fiscal y Financiero viabilizado por el Ministerio de Hacienda y Crédito Público de la ESE Hospital Regional Sur Oriental de Chinácota correspon-diente al Cuarto Trimestre de 2017 y cargado el Documento y soportes a la página del Sistema Integrado Electrónico Documental SIED de Minhacienda el 16 de marzo de 2018, Núme-ro de Radicaco 1-2018-024534.                        </t>
  </si>
  <si>
    <t xml:space="preserve">Mediante oficio Rad 2-2018-013583 del 4 de Mayo de 2018 el Ministerio de Hacienda  y Credito Público, da viabilidad al Programa de Saneamiento Fiscal y Financiero presentado por la ESE Hospital San Juan de Dios de Pamplona, para su ejecución. </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</si>
  <si>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</si>
  <si>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</si>
  <si>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PGIR presentado a la Superintendencia Nacional de Salud  y  Revisión, validación del Informe Trimestral del  PGIR de la ESE  y elaborar Seguimiento Trimestral de las ESE con PGIR aprobado.  (No. de Validaciones / Total de ESE del Departamento )*100 . </t>
  </si>
  <si>
    <t>Se efectuo la segunda remisión del PGIR de la ESE Hospital Mental Rudesindo Soto de Cúcuta, a la Superintendencia Nacional de Salud   ajustado a las observaciones y modificaciones realizadas por el Superintendencia Nacional de Salud , para su aprobación y viabilización.</t>
  </si>
  <si>
    <t>Mediante Oficio No.00000325 de Abril 13 de 2018, Se efectua tercera remisión del PGIR de la ESE Hospital Mental Rudesindo Soto de Cúcuta, a la Superintendencia Nacional de Salud   ajustado a las observaciones y modificaciones realizadas por la Superintendencia Nacional de Salud , por Oficio Rad 2-2018-024248 de Abril 4 de 2018., para su aprobación y viabilización.</t>
  </si>
  <si>
    <t>Recursos Financieros- Presupuesto</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</si>
  <si>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</si>
  <si>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</si>
  <si>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2018 y Proyección 2019 -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</si>
  <si>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</si>
  <si>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Documentos información ESE Departamentales                  y Municipales saneamiento patronales 2012-2016: Circular Externa No.250 de Junio 05  de 2018 a 16 ESE del Dpto  Y Secretaria Municipal de Cúcuta remision resolucion 2024 de Mayo 21 de 2018, desarrollo proceso SAP vigencia 2012-2016;  Circular Externa No.003 de 8 de Junio  remisión cronograma de ejecucón de la Resolución 2024 de 2018 y conograma trabajo con las 16 ESE del Dpto avance del proceso 2012-2016.;   Circular Externa No310 del 29 de Junio de 2018, remision guias uso del aplicativo proceso SAP 2012-2016</t>
  </si>
  <si>
    <t>Recursos Financieros- Recursos Humanos (Plane de Cargos)</t>
  </si>
  <si>
    <t xml:space="preserve">Presupuesto de ESE aprobados por el CONFIS Departamental y adoptados por las Juntas directivas de las ESE, al igual que sus modificaciones y Planes de cargos. </t>
  </si>
  <si>
    <t>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2017 de las ESE del Departamento e incorporación de Cuentas por Cobrar recaudadas.</t>
  </si>
  <si>
    <t>Generar  directriz elaboración presupuesto ingresos y gastos. Presupuestos elaborados. Presupuestos programa- 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</si>
  <si>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2016 revisados /Total de ESE del Departamento *100)</t>
  </si>
  <si>
    <t xml:space="preserve">* Modificaciones presupuestales asesoradas y con  Conceptos Técnicos  de  modificaciones al  presupuesto ingresos y gastos a las ESE del Departamento, en el primer trimestre de 2018, Para un  total de 04 concepto técnicos emitidos para aprobación de las Juntas de las ESE.                                                                                     * Operaciones de Cierre de vigencia 2017, de las 16 ESE del Departamento revisadas. </t>
  </si>
  <si>
    <t xml:space="preserve">* Modificaciones presupuestales asesoradas y con  Conceptos Técnicos  de  modificaciones al  presupuesto ingresos y gastos a las ESE del Departamento, en el segundo trimestre de 2018, Para un  total de 19 concepto técnicos emitidos para aprobación de las Juntas de las ESE.                                                                                     </t>
  </si>
  <si>
    <t>Recursos Financieros</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</si>
  <si>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</si>
  <si>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</si>
  <si>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</si>
  <si>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</si>
  <si>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2018, no se dio ejecución a los recursos asignados como apoyo a los PSFF viabilizados por el MHCP, Resolución 4874 de 2013 y 5938 de 2014.                                                                                                                        </t>
  </si>
  <si>
    <t>Con Oficio No.1382 del 29 de Junio de 2018, se envia propuesta modificación ajuste propuesta distribución recursos Resolución 4874 de 2013 y 5938 de 2014 en tramite de aprobación de la ESE Hospital San Juan de Dios de Pamplona</t>
  </si>
  <si>
    <t>Recursos Financieros, Presupuesto, Tesorería, Jurídica, Prestación de Servicios y Salud Pública</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</si>
  <si>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</si>
  <si>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</si>
  <si>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</si>
  <si>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</si>
  <si>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1</t>
  </si>
  <si>
    <t xml:space="preserve">Se emitio la circular interna 049 del 06 de Febrero de 2018 y Consolidado de la documentación remitida mediante Oficio D- No. 0359 del 23 de febrero de 2018, a la Oficina de Presupuesto de la Gobernación del Departamento N. de S. </t>
  </si>
  <si>
    <t>SE efectua consolidado informacion en el primer trimestre</t>
  </si>
  <si>
    <t xml:space="preserve"> Areas involucradas en el Plan de Desarrollo (Coordinadora Recursos Financieros y Presupuesto)</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</si>
  <si>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</si>
  <si>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</si>
  <si>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</si>
  <si>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No  se ejecuto en este trimestre</t>
  </si>
  <si>
    <t>Recursos Financieros y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</si>
  <si>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</si>
  <si>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</si>
  <si>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</si>
  <si>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</si>
  <si>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Con oficio RF No.024 de Abril 20 de 2018, se remite a la Oficina de Atención en Salud , la información correspondiente a Recursos Financieros acorde a la metodología implementada por el Ministeriuo de Salud, para la evaluación de Capacidad de Gestión Municipios Descentralizados (6 Municipios)  Vigencia 2017</t>
  </si>
  <si>
    <t xml:space="preserve">Recuros Financieros, Presupuesto y Prestación de Servicios de Salud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</si>
  <si>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</si>
  <si>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</si>
  <si>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</si>
  <si>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</si>
  <si>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En el mes de febrero se elaboro el borrador del Decreto donde se ajusta el Presupuesto del IDS acorde al Documento de distribución SGP de 2018 en lo referente a Prestación de Servicios de  la Población Pobre no Cubierta (En tramite a la fecha</t>
  </si>
  <si>
    <t>Con Acuerdo No.006 de Mayo 15 de 2018 y decreto No.000760 de Mayo 11 de 2018, se ajusta el Presupuesto del IDS acorde al Documento de distribución SGP de 2018 en lo referente a Prestación de Servicios de  la Población Pobre no Cubierta.</t>
  </si>
  <si>
    <t>Recursos Financieros, Presupuesto y Aseguramiento</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</si>
  <si>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</si>
  <si>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</si>
  <si>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</si>
  <si>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</si>
  <si>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Resolución 355 de Febrero 8 de 2018 (s) de distribución de recursos de confinanciación por municipios y cuadro de distribución por fuentes del régimen subsidiado - Registros Presupuestales a los 40 Municipios del Departamento. 
NOTA : DISPONIBILIDAD No.0635 Del 08 DE FEBERERO DE 2018 - REGISTRO No.0752 DEL 19 DE FEBRERO DE 2018,1RA DEFINITIVA 00126 DE FECHA 20 DE FEBRERO DE 2018 $1.595.696.635 (PERIODO DE ENERO DE 2018), 2DA DEFINITIVA 00272  DE FECHA 01 DE MARZO DE 2018 $1.595.696.636 (PERIODO DE FEBRERO DE 2018), 3RA DEFINITIVA 00787 DE FECHA 23 DE MARZO DE 2018 $1.404.880.406 (PERIODO DE MARZO DE 2018).</t>
  </si>
  <si>
    <t>Ejecución de recursos de confinanciación por municipios  del régimen subsidiado -
Con situación de Fondos y Sin Situación de Fondos recaudos hasta Junio 30 girados al ADRES. (PERIODO DE ABRIL - JUNIO DE 2018). DENITIVAS No.0787, 1792, 2487 y 3165.</t>
  </si>
  <si>
    <t>Recuros Financieros, Presupuesto, Contabilidad y Pagaduría.</t>
  </si>
  <si>
    <t>Operaciones de cierre plasmadas en Acto Administrativo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</si>
  <si>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</si>
  <si>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</si>
  <si>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</si>
  <si>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0002 del 03 de Enero de 2018 Constitución de Cuentas por Pagar a 31/12/17- Res 0028 de 4 de enero de 2018 constitucion de reservas presupuestales a 31/12/2017</t>
  </si>
  <si>
    <t>Reservas Ejecutadas $475.523.808</t>
  </si>
  <si>
    <t>Recuros Financieros, Presupuesto, y Pagaduría.</t>
  </si>
  <si>
    <t>Ejecutar Presupuesto con disponibilidades, registros  y definitivas presupuestales requeridos por el Ordenador</t>
  </si>
  <si>
    <t>Desarrollo de actividades financieras: Ejecución del Presupuesto vigencia 2018</t>
  </si>
  <si>
    <t>Ejecución presupuestal de Ingresos y Gastos</t>
  </si>
  <si>
    <t xml:space="preserve"> 11 Ejecuciones presupuestales de Ingresos y Gastos </t>
  </si>
  <si>
    <t>Ejecución presupuestal de Ingresos y Gastos de los meses de Enero, Febrero y Marzo de 2018, consolidada entregada a Sistemas para publicación Gobierno en Línea</t>
  </si>
  <si>
    <r>
      <t>Se ha efectuado entrega oportuna de la</t>
    </r>
    <r>
      <rPr>
        <b/>
        <sz val="11"/>
        <color theme="1"/>
        <rFont val="Arial"/>
        <family val="2"/>
      </rPr>
      <t xml:space="preserve"> </t>
    </r>
    <r>
      <rPr>
        <sz val="11"/>
        <color theme="1"/>
        <rFont val="Arial"/>
        <family val="2"/>
      </rPr>
      <t>Ejecución presupuestal de Ingresos y Gastos de los meses de abril,  Mayo y Junio de 2018, consolidada y entregada a la Oficina de Sistemas para publicación Gobierno en Línea.</t>
    </r>
  </si>
  <si>
    <t>Recuros Financieros, Presupuesto, Contabilidad  y Pagaduría.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</si>
  <si>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</si>
  <si>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</si>
  <si>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</si>
  <si>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</si>
  <si>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2017 cargado en el chip de la Contaduría General de la Nación el 28 de febrero de 2018. </t>
  </si>
  <si>
    <t xml:space="preserve">Informe contable del Primer trimestre de 2018 cargado en el chip de la Contaduría General de la Nación el 30 de Junio de 2018 </t>
  </si>
  <si>
    <t xml:space="preserve">Informe contable del Segundo trimestre de 2017 cargado en el chip de la Contaduría General de la Nación el 31 de Juliol de 2017 </t>
  </si>
  <si>
    <t>Presupuesto, Contabilidad y Tesorería/ pagaduría</t>
  </si>
  <si>
    <t>Movimientos financieros registrados oportunamente</t>
  </si>
  <si>
    <t>Registro Presupuestal de la vigenia 2017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</si>
  <si>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</si>
  <si>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</si>
  <si>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825 disponibilidades presupuestales, 1064 registros presupuestales y 788 definitivas</t>
  </si>
  <si>
    <t>Se lleva el Registro Presupuestal de la vigencia 2018, con su ejecución de disponibilidades, registros y definitivas presupuestales.  Recaudos de Tesorería, pago de compromisos: Conciliaciones, boletines de caja, elaboración y presentación de informes. Se ha realizado el registro de todas las operaciones financieras (Presupuesto, contabilidad y tesorería) en el sistema Integrado Financiero TNS tan pronto son reconocidas y pagadas. Ejecución de 1634 disponibilidades presupuestales, 2400 registros presupuestales y 3176 definitivas.</t>
  </si>
  <si>
    <t>Recursos Financieros- Central de Cuentas, Presupuesto,Contabildiad y Tesoreria</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</si>
  <si>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</si>
  <si>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</si>
  <si>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</si>
  <si>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</si>
  <si>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628 Ordenes de pago elaboradas, radicadas, tramitadas y pagadas</t>
  </si>
  <si>
    <r>
      <t>En la Oficina de Central de Cuentas en el periodo de Abril a Junio de 2018, se han elaborado 2,422 ordenes de pago elaboradas, radicadas, tramitadas</t>
    </r>
    <r>
      <rPr>
        <sz val="11"/>
        <color theme="1"/>
        <rFont val="Arial"/>
        <family val="2"/>
      </rPr>
      <t>.</t>
    </r>
  </si>
  <si>
    <t>Recursos Financieros, Presupuesto</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</si>
  <si>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</si>
  <si>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</si>
  <si>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</si>
  <si>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r>
      <t xml:space="preserve">Documentos elaborados:  Decretos: Nos.0123 De Enero 22 de 2018 y Acuerdos Junta de Salud: Nos.003 y No.004 del 25 de Enero de 2018 Aprobados por la Junta de Salud.
</t>
    </r>
    <r>
      <rPr>
        <b/>
        <sz val="11"/>
        <color theme="1"/>
        <rFont val="Calibri"/>
        <family val="2"/>
        <scheme val="minor"/>
      </rPr>
      <t xml:space="preserve">Decretos en Tramite
</t>
    </r>
    <r>
      <rPr>
        <sz val="11"/>
        <color theme="1"/>
        <rFont val="Calibri"/>
        <family val="2"/>
        <scheme val="minor"/>
      </rPr>
      <t>1</t>
    </r>
    <r>
      <rPr>
        <b/>
        <sz val="11"/>
        <color theme="1"/>
        <rFont val="Calibri"/>
        <family val="2"/>
        <scheme val="minor"/>
      </rPr>
      <t>.</t>
    </r>
    <r>
      <rPr>
        <sz val="11"/>
        <color theme="1"/>
        <rFont val="Calibri"/>
        <family val="2"/>
        <scheme val="minor"/>
      </rPr>
      <t xml:space="preserve"> Adición Recursos Sistema General de fecha febrero de 2018.
2. Adición recursos de Transferencias Nacionales (Crue, Venezolanos, Apoyo a Programas de Salud, Compensación Apuestas.
3. Adición y Reducción de recursos varios (Adición ingresos de otras vigencias y reducción Resol Inimputables)</t>
    </r>
  </si>
  <si>
    <t>Se ha coordinado,  elaborado y entregado para aprobación de la Junta de salud: Acuerdos No.005, 006, 007 y 008 del 15 de mayo de 2018, aprobados por la junta de salud.</t>
  </si>
  <si>
    <t>Recursos Financieros, Atención en Salud, Recursos Humanos, Jurídica.</t>
  </si>
  <si>
    <t>Ese actualizadas en Decreto 2193/2004, PSFF y PGIR</t>
  </si>
  <si>
    <t>Organizar la capacitación para las ESE en la metodología para elaborar PSFF del MHCP y actualizaciones Decreto 2193 de 2004</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</si>
  <si>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</si>
  <si>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</si>
  <si>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 xml:space="preserve">No se ejecuto en este trimestre </t>
  </si>
  <si>
    <t>Recursos Financieros, Presupuesto, Contabilidad, Tesorería.</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</si>
  <si>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</si>
  <si>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</si>
  <si>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</si>
  <si>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Retencion en la Fuente presentadas (9) enero,(7) febrero y (5) marzo 2018 destino DIAN.               - Reporte de transferencias presentadas (9) enero, (7) febrero y (9) marzo 2018  Destino Supersalud                                                                    - Declaracion Bimestral noviembre -Diciembre 2017 (9 enero 2018); enero-febrero (9 marzo 2018) Retencion  por ICA Destino Alcaldia                                                           - FUT anual 2017 a  consolidar en la secretaria de hacienda departamental.  (Entregado el 24 de enero de 2018)                                                 
-Libro Presupuestal de Gastos del  2017 destino Contraloría Departamental   (Entregado 9 de Febrero de 2018).
- Informes presupuestales a la Superintendencia de Salud (Enero 20 de 2018).
-CGR - Categoria Presupuestal   IV - presentado 31 de enero de 2018</t>
  </si>
  <si>
    <r>
      <rPr>
        <sz val="11"/>
        <color theme="1"/>
        <rFont val="Calibri"/>
        <family val="2"/>
        <scheme val="minor"/>
      </rPr>
      <t xml:space="preserve">Informes presentados oportunamente a entes nacionales y de control fiscal en medio físico y/o magnético o en archivos planos a través de cargas en página web:                                                             </t>
    </r>
    <r>
      <rPr>
        <b/>
        <sz val="11"/>
        <color theme="1"/>
        <rFont val="Calibri"/>
        <family val="2"/>
        <scheme val="minor"/>
      </rPr>
      <t>Pagaduría:</t>
    </r>
    <r>
      <rPr>
        <sz val="11"/>
        <color theme="1"/>
        <rFont val="Calibri"/>
        <family val="2"/>
        <scheme val="minor"/>
      </rPr>
      <t xml:space="preserve"> Retención en la Fuente presentadas abril   el 10 en Mayo y Mayo en Junio 8 de 2018 destino DIAN                                                                                                             -Declaración Bimestral marzo-abril (9 de Mayo)  Retención  por ICA Destino Alcaldía                                     -  Informe anual de la Información Exógena año 2017 (10 Mayo)                                                                                                                -  Informe Mensual 277 presentado a la supersalud en la pagina Web de Loterias foraneas Abril y Mayo 2018 (Los diez primeros dias de cada mes).                                </t>
    </r>
    <r>
      <rPr>
        <b/>
        <sz val="11"/>
        <color theme="1"/>
        <rFont val="Calibri"/>
        <family val="2"/>
        <scheme val="minor"/>
      </rPr>
      <t>Presupuesto</t>
    </r>
    <r>
      <rPr>
        <sz val="11"/>
        <color theme="1"/>
        <rFont val="Calibri"/>
        <family val="2"/>
        <scheme val="minor"/>
      </rPr>
      <t>: - FUT primer trimestre 2018 (25 abril de 2018) a consolidar en la secretaria de hacienda departamental.                                                                                                        - Informes presupuestales a la Superintendencia de Salud primer trimestre 2018 (20 abril de 2018).                                     - CGR - Categoría Presupuestal   IV,  presentado primer trimestre 2018 (26 abril de 2018).</t>
    </r>
  </si>
  <si>
    <t>GRUPO RECURSOS FÍSICOS / ALMACÉN</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</si>
  <si>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</si>
  <si>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</si>
  <si>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</si>
  <si>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</si>
  <si>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</si>
  <si>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GRUPO RECURSOS FÍSICOS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</si>
  <si>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</si>
  <si>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</si>
  <si>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</si>
  <si>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</si>
  <si>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t>
  </si>
  <si>
    <t>Numero de facturas de servicios a pagar / pago de las facturas de servicios públicos de la entidad recibidas</t>
  </si>
  <si>
    <t>Se cancelaron las facturas de servicios públicos recibidas. Las de Control Vectores no se tramitan por falta de presupuesto</t>
  </si>
  <si>
    <t>GRUPO RECURSOS FÍSICOS / DIRECCIÓN</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</si>
  <si>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</si>
  <si>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</si>
  <si>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</si>
  <si>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</si>
  <si>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2018</t>
  </si>
  <si>
    <t>ÁREAS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</si>
  <si>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</si>
  <si>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</si>
  <si>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</si>
  <si>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</si>
  <si>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Conforme la disponibilidad presupuestal de recursos, el Grupo gestionó los procesos de contratación de bienes y servicios requeridos por la entidad. Algunas solicitudes no contaban con respaldo presupuestal y otras no fueron  autorizadas por la Dirección. Los que contaban con respaldo fueron gestionados en su totalidad</t>
  </si>
  <si>
    <t>ÁREAS /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</si>
  <si>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</si>
  <si>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</si>
  <si>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</si>
  <si>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</si>
  <si>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RECURSOS FÍSICOS</t>
  </si>
  <si>
    <t xml:space="preserve"> - Apliación de la modalidad según el presupuesto oficial del proceso</t>
  </si>
  <si>
    <t>Pliegos de condiciones en SECOP o Resolución de justificación de contratación directa</t>
  </si>
  <si>
    <t>DIRECCIÓN</t>
  </si>
  <si>
    <t xml:space="preserve"> - Aceptación de oferta y/o celebración del respectivo contrato</t>
  </si>
  <si>
    <t>Aceptaciones o Contratos firmados</t>
  </si>
  <si>
    <t>Número total de procesos / Número de aceptaciones o contratos suscritos</t>
  </si>
  <si>
    <t>RECURSOS FÍSICOS / ALMACÉN / FINANCIERA</t>
  </si>
  <si>
    <t xml:space="preserve"> - Recibo de los bienes o servicios y tramite del pago correspondiente</t>
  </si>
  <si>
    <t>Facturas de venta de bienes, o de servicios</t>
  </si>
  <si>
    <t>Total aceptaciones o contratos / Pagos de bienes y servicios</t>
  </si>
  <si>
    <t>GRUPO RECURSOS FÍSICOS / SISTEMAS DE INFORMACIÓN</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</si>
  <si>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</si>
  <si>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</si>
  <si>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</si>
  <si>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</si>
  <si>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</si>
  <si>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</si>
  <si>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</si>
  <si>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t>DT POBLACIONES VULNERABLES</t>
  </si>
  <si>
    <t>Planes de de desarrollo y planes decenales de salud pública que incluyen la Dimensión transversal de Gestión diferencial de poblacione vunerables</t>
  </si>
  <si>
    <t>Brindar asesoría y asitencia técnica a los entes territoriales para el desarrollo de las acciones dirigidas a las poblaciones vulnerables, (envejecimiento y vejez, Discapacidad, Víctimas y género)</t>
  </si>
  <si>
    <t>Correos electróncos, comunicaciones, actas y listas de asistencia</t>
  </si>
  <si>
    <t>( Entes territoriales asesorados y asistidos técnicamente / Total entes territoriales del Dpto) * 100</t>
  </si>
  <si>
    <t>* Según resolucion 024 de enero de 2017 y 055 de enero 2018 se les solicito enviar informacio de los centros vida y dia y centros de protecion para dar cumplimiento a la misma,quedando con compromiso de crear la politica publica de envejecimiento y vejez para las familias colombianas. de otra parte sele da las indicaciones para  implementacion de la Metodologia Integral de Participacion Social de y para Adultos Mayores (MIPSAM). 
* Teniendo en cuenta que los municipios a veces no pueden venir se reprograman para el otro mes.</t>
  </si>
  <si>
    <t>Seguimiento de la inclusión en los Planes de desarrollo y planes territoriales de Salud y la Dimensión transversal de Gestión diferencial de poblacione vunerables (envejecimiento y vejez, Discapacidad, Víctimas y género)</t>
  </si>
  <si>
    <t>Sumatoria de actividades de seguimiento a la inclusión de la dimensión de poblaciones vulnerables en los planes de desarrollo municipales</t>
  </si>
  <si>
    <t>Dar continuidad a los procesos, programas y proyectos en ejecución dirigidos a las poblaciones vulnerables (envejecimiento y vejez, Discapacidad, Víctimas y género)</t>
  </si>
  <si>
    <t>Documentos (Informes, correos/ comunicaciones)</t>
  </si>
  <si>
    <t>(No. Programas y proyectos en ejecución / Total programas y proyectos) * 100</t>
  </si>
  <si>
    <t>En cuanto a proyectos para el primer trimestre se tiene uno para DTGDPV el cual se realizó la entrega al MSPS y en cuanto al programa de papsivi se está en la espera de la confirmación por parte del MSPS para iniciar con el proceso de la puesta en marcha.</t>
  </si>
  <si>
    <t>En cuanto a proyectos para el  2do trimestre se tiene uno para DTGDPV con aval tecnico ante el Ministerio de Salud y en cuanto al programa de papsivi se está en la espera de la confirmación por parte del MSPS, el cual no ha emitido lineamientos recnicos ni resolucion  para  iniciar la 6ta fase del programa</t>
  </si>
  <si>
    <t>SUBGRUPO VIGILANCIA Y CONTROL</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</si>
  <si>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</si>
  <si>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</si>
  <si>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</si>
  <si>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</si>
  <si>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según solicitud</t>
  </si>
  <si>
    <t xml:space="preserve">Búsqueda activa de Prestadores no habilitados (directorio telefónico, revistas, página web).   </t>
  </si>
  <si>
    <t>Acta  de visita, registro de prestadores nuevos.</t>
  </si>
  <si>
    <t>(Número prestadores no habilitados / Total de prestadores identificados ) * 100</t>
  </si>
  <si>
    <t>Realizar la Programacion de las Visitas de Verificacion a ejecutar en la vigencia, realizando la distribucion de pss por mes</t>
  </si>
  <si>
    <t>plan  Anual de visitas de verificación programado</t>
  </si>
  <si>
    <t>SE REALIZA SOLO UN PLAN DE VISITAS  PARA CADA VIGENCIA Y SE PROGRAMA ANUAL EN EL MES DE NOVIEMBRE</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</si>
  <si>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</si>
  <si>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</si>
  <si>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</si>
  <si>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 xml:space="preserve">Realizar jornadas de (ASISTENCIA TECNICA) Capacitación sobre la normatividad vigente a los Prestadores de Servicios de Salud programados para visitar durante la Vigencia. </t>
  </si>
  <si>
    <t>Resgistro de asistencias o capacitaciones.</t>
  </si>
  <si>
    <t>(Número de prestadores de servicios de salud capacitados / total de prestadores de salud convocados)*100</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</si>
  <si>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</si>
  <si>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</si>
  <si>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</si>
  <si>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</si>
  <si>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</si>
  <si>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</si>
  <si>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</si>
  <si>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</si>
  <si>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</si>
  <si>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 xml:space="preserve">según hallazgos de Visitas realizadas </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</si>
  <si>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</si>
  <si>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</si>
  <si>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</si>
  <si>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 xml:space="preserve">Verificacion en la implementacion del PAMEC según plan anual de visitas programadas para cada vigencia </t>
  </si>
  <si>
    <t>(Número de visitas de verificacion con la implementación del PAMEC/ Total de visitas programadas)*100</t>
  </si>
  <si>
    <t>SE REALIZA LA VERIFICACION SOLO EN EL ULTIMO TRIMESTRE DE  LA VIGENCIA</t>
  </si>
  <si>
    <t>Elaborar informe  semestral  de los hallazgos y seguimiento a las IPS en referencia a la Implementacion del PAMEC.</t>
  </si>
  <si>
    <t>Informe  presentado</t>
  </si>
  <si>
    <t>(Número de informes de ejecución de visitas/ Total de informes programdos)*100</t>
  </si>
  <si>
    <t>SE REALIZAN  2 INFORMES SEMESTRALES</t>
  </si>
  <si>
    <t>Verificacion de la  aplicación y seguimiento y reporte de Sistemas de Informacion por parte de las IPS programadas en el plan anual de visitas para cada vigencia.</t>
  </si>
  <si>
    <t>(Número de visitas de verificacion realizadas /Total de visitas programadas)*100</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</si>
  <si>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</si>
  <si>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</si>
  <si>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</si>
  <si>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Formato de verificacion  detección temprana y proteccion especifica,</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</si>
  <si>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</si>
  <si>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</si>
  <si>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</si>
  <si>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100% de quejas y reclamos interpuestas por los usuarios tramitadas</t>
  </si>
  <si>
    <t>Recepción  y trámite de quejas y reclamos interpuestas por usuarios afiliados al SGSSS.</t>
  </si>
  <si>
    <t>Registro de recepcion y tramite de quejas.</t>
  </si>
  <si>
    <t>(Número de quejas tramitadas- cerradas/ total de quejas recepcionadas )*100</t>
  </si>
  <si>
    <t>Realizar Analisis administrativos  por auditoria medica según lo ameriten las  quejas radicadas.</t>
  </si>
  <si>
    <t>Registro de  quejas con  su respectivo  Analisis administrativo.</t>
  </si>
  <si>
    <t>(Número  de analisis administrativos realizados / total de analisis administrativos requeridos )*100</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</si>
  <si>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</si>
  <si>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</si>
  <si>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  evaluados/Total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</si>
  <si>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</si>
  <si>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</si>
  <si>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</si>
  <si>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Oficina de Control Interno</t>
  </si>
  <si>
    <t>Desarrollar el 100 del Programa Anual de Auditorias</t>
  </si>
  <si>
    <t>Ejecución del Programa anual de Auditorias conforme al cronograma establecido</t>
  </si>
  <si>
    <t>Informes de Auditoria</t>
  </si>
  <si>
    <t xml:space="preserve">Número de Auditorias y actividades realizadas/Número de autitorias y actividades programadas </t>
  </si>
  <si>
    <t xml:space="preserve">En este trimestre la Oficina de Control Interno ejecutó las siguientes evaluaciones y otras acciones del programa de auditoría:
1.Informe Ejecutivo anual de control interno
2.Informe Semestral de PQR II semestre 2017,
3.Informe pormenorizado de Control Interno cuatrimestal Periodo noviembre 2017 a febrero 2018.
4.Informe Cuatrimestral Del Plan Anticorrupción periodo septiembre a diciembre de 2017, 
5.Evaluación de Gestión por dependencias vigencia 2017 de que trata el articulo 39 de la ley 909 de 2004.
6.Informe de Derechos de Autor software, vigencia 2017, directiva presidencial 002 de 2002.
7. seguimiento Plan de Mejoramiento suscritos ante la Contraloría General de la República y Plan de Mejoramiento suscrito ante la Supersalud.
8,Se consolidó un informe al Director sobre conclusiones de la evaluación por Dependencias vigencia 2017,
9. Revisar y promover la implementacion de la nueva resolución sobre el procedimiento de PQR en la entidad 
10. Acompañamiento Implementación de Codigo de Integridad de la entidad
11. Seguimiento al reporte de informes a las entidades de Dirección y Control.
</t>
  </si>
  <si>
    <t>Evaluaciones realizadas en este trimestre: 1)Evaluacion 1er cuatrimestre del Plan Anticorrupción. 2)Evaluación Tesorería. 3) Informe Pormenorizado de Control Interno. 4)Evaluación PQR. 5)Evaluación política de Transparencia.</t>
  </si>
  <si>
    <t>El Comité de Control Interno Institucional actualizado en sus funciones conforme al Decreto 648 de 2017</t>
  </si>
  <si>
    <t>Proponer y proyectar acto administrativo de actualización de las funciones del Comité Institucional de Coordinación de Control Interno, conforme al Decreto reglamentario  de 2017</t>
  </si>
  <si>
    <t>Resolución de  de actualización</t>
  </si>
  <si>
    <t>Resolución de actualización legalizada/Resolución de actualización proyectada</t>
  </si>
  <si>
    <t xml:space="preserve">Esta actividad se encuentra programada para los meses de abril y mayo </t>
  </si>
  <si>
    <t>Se presentó ante el despacho y el Comité de Control Interno para revisión y aprobación del Comité de Control Interno</t>
  </si>
  <si>
    <t xml:space="preserve">Fortalecer la auditoria interna </t>
  </si>
  <si>
    <t>Adoptar y aplicar como mínimo los siguientes instrumentos establecidos en el Decreto 648 de 2017: Código de Ética del Auditor Interno  - Estatuto de auditoría - Plan Anual de Auditoría</t>
  </si>
  <si>
    <t>Tres (3)  instrumentos documentos denominados: Código de Ética del Auditor Interno  - Estatuto de auditoría - Plan Anual de Auditoría</t>
  </si>
  <si>
    <t>3 documentos emitidos e implementados /3</t>
  </si>
  <si>
    <t>Se presentó ante Dirección los  siguientes instrumentos establecidos en el Decreto 648 de 2017: Código de Ética del Auditor Interno  - Estatuto de auditoría - Plan Anual de Auditoría</t>
  </si>
  <si>
    <t>JURIDICA</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</si>
  <si>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</si>
  <si>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</si>
  <si>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</si>
  <si>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</si>
  <si>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HAN REALIZADO DOS JUNTAS DIRECTIVAS DENTRO DEL PRIMER TRIMESTRE</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</si>
  <si>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</si>
  <si>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</si>
  <si>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</si>
  <si>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</si>
  <si>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</si>
  <si>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</si>
  <si>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no se programaron comites dicrectivos en el segundo trimestre</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</si>
  <si>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</si>
  <si>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</si>
  <si>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</si>
  <si>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</si>
  <si>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</si>
  <si>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</si>
  <si>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</si>
  <si>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</si>
  <si>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</si>
  <si>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</si>
  <si>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</si>
  <si>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</si>
  <si>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</si>
  <si>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</si>
  <si>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</si>
  <si>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</si>
  <si>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</si>
  <si>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</si>
  <si>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</si>
  <si>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</si>
  <si>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</si>
  <si>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</si>
  <si>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</si>
  <si>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TENEMOS UNA DEMANDA PENDIENTE POR CONTESTAR - PERO SE ENCUENTRA DENTRO DE LOS TERMINOS LEGALES PARA SU CONTESTACION </t>
  </si>
  <si>
    <t>2.1.2. Asignar el abogado que llevará el proceso</t>
  </si>
  <si>
    <t>NUMERO DE DEMANDAS ASIGANDAS/ NUMERO DE DEMANDAS CONTESTADAS X 100</t>
  </si>
  <si>
    <t xml:space="preserve">SE ASIGNA DEMANDA AL PROFESIONAL EN DERECHO COMPETENTE CON LAS PRETENCIONES </t>
  </si>
  <si>
    <t>2.1.3. Realizar seguimiento</t>
  </si>
  <si>
    <t>3.Atender acciones de tutela impetradas</t>
  </si>
  <si>
    <t>3.1.1. Notificación</t>
  </si>
  <si>
    <t>3.1. Núm. Tutelas atendidas/ Núm. Tutelas presentadas ante el IDS</t>
  </si>
  <si>
    <t>NUMERO DE ACCIONES DE TUTNEKAS NOTIFICADAS</t>
  </si>
  <si>
    <t>CONSOLIDADO</t>
  </si>
  <si>
    <t xml:space="preserve">CONSOLIDADO </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</si>
  <si>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</si>
  <si>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</si>
  <si>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</si>
  <si>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</si>
  <si>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</si>
  <si>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</si>
  <si>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</si>
  <si>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</si>
  <si>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</si>
  <si>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</si>
  <si>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</si>
  <si>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</si>
  <si>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</si>
  <si>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</si>
  <si>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</si>
  <si>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</si>
  <si>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</si>
  <si>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 xml:space="preserve">EL PRESENTE INFORME SE PRESENTA A FINALES DEL SEGUNDO TRIMESTRE DEL AÑO </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</si>
  <si>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</si>
  <si>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</si>
  <si>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</si>
  <si>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</si>
  <si>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</si>
  <si>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</si>
  <si>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</si>
  <si>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1.2.1. Recomendar a la dirección de la entidad la continuidad de la contratación de los profesionales que ejercen la defensa judicial de la entidad.</t>
  </si>
  <si>
    <t xml:space="preserve">SE REQUIERE MANTENER CONTRATADOS LOS PROFESIONALES EN DERECHO CON EL FIN DE MANTENER LA DEFENSA JUDICIAL DE LA INSTITUCION </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</si>
  <si>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</si>
  <si>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</si>
  <si>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</si>
  <si>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</si>
  <si>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NO SE RADICARON QUEJAS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</si>
  <si>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</si>
  <si>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</si>
  <si>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</si>
  <si>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</si>
  <si>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</si>
  <si>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</si>
  <si>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</si>
  <si>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</si>
  <si>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</si>
  <si>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Grupo de Atenciòn en Salud (Aseguramiento)</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</si>
  <si>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</si>
  <si>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</si>
  <si>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</si>
  <si>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</si>
  <si>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De acuerdo a lo estipulado por Minsalud  Adress publicó  en el servidor SFTP de cada ente territorial la población PPNA 2018 con corte octubre 2017 con lo anterior se envia Circular  051 a los 40 municipios solicitando su descargue y envio al area de aseguramiento del IDS para el cruce respectivo</t>
  </si>
  <si>
    <t>100%</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</si>
  <si>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</si>
  <si>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</si>
  <si>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</si>
  <si>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Los 40 municipio envia actas de reuniòn mensual  donde se refleja los ingresos de PPNA por EPS-s</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</si>
  <si>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</si>
  <si>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</si>
  <si>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</si>
  <si>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Mediante circular 060 se remitio a los 40 municipios el calendario respectivo para el cargue de las novedades durante la vigencia 2018, quedando por realizar en los 3 trismestres restantes seguimiento al cumplimiento del cargue</t>
  </si>
  <si>
    <t>SOLICITUD DE LA BASE DE DATOS DEL SISBEN TANTO MUNICIPAL COMO CONSOLIDADA POR EL DNP PARA LA REALIZACION DEL CRUCE CON LA BDUA.</t>
  </si>
  <si>
    <t>Base datos Depurada</t>
  </si>
  <si>
    <t>Numero municipios con base de datos depurada reportada / Total de municipios</t>
  </si>
  <si>
    <t>Se solicitó a la coordinacion del sisben del departamento compartir la base certificada del SISBEN DNP de acuerdo de los puntos de corte de la Resolucion 4555 de 2017, adicionalmente los municipios reportan la base local del SISBEN y certificada al IDS</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</si>
  <si>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</si>
  <si>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</si>
  <si>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</si>
  <si>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</si>
  <si>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 xml:space="preserve">GESTION PARA COMPROMISO DE RENTAS DEPARTAMENTALES PARA REGIMEN SUBSIDIADO DE LOS 40 MUNICIPIOS DEL DEPARTAMENTO
</t>
  </si>
  <si>
    <t xml:space="preserve">Numero de actos administrativos de rentas departamentales para municipios/ Total de municipios * 100
</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</si>
  <si>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</si>
  <si>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</si>
  <si>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</si>
  <si>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No aplica por disposición del Decreto 2265 del 29 de diciembre de 2017</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</si>
  <si>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</si>
  <si>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</si>
  <si>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</si>
  <si>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Estos comprobantes de egreso se realizan sin situación de fondos por parte de los municipios</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</si>
  <si>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</si>
  <si>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</si>
  <si>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</si>
  <si>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Se realizo mesa de conciliacion y depuraciòn de cartera entre los ERP y red contratada donde se cumplio fechas de depuraciòn pero no hay cunmplimiento de pagos y se reporto en formatos AIFT 09 y 42 a la Superintendencia Nmacional de Salud.</t>
  </si>
  <si>
    <t>Se realizó mesa de conciliacion y depuraciòn de cartera entre los ERP y red contratada donde se cumplio fechas de depuraciòn pero no hay cunmplimiento de pagos y se reporto en formatos AIFT 09 y 42 a la Superintendencia Nmacional de Salud.</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</si>
  <si>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</si>
  <si>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</si>
  <si>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</si>
  <si>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</si>
  <si>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Se emite Circular 056 a los 40 municipios, donde se socializa las politicas de aseguramiento para la vigencia 2018</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</si>
  <si>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</si>
  <si>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</si>
  <si>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</si>
  <si>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El IDS emite la Circular 060 donde se socializa el cronograma de entrega de informes trimstrales segùn circular 06 de 2011 de Minsalud</t>
  </si>
  <si>
    <t xml:space="preserve">Grupo de Atenciòn en Salud </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</si>
  <si>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</si>
  <si>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</si>
  <si>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</si>
  <si>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</si>
  <si>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95%</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</si>
  <si>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</si>
  <si>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</si>
  <si>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</si>
  <si>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</si>
  <si>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Se socializa la metodologia de evaluación de la gestión de los municipìos descentralizados; se recibe de los municipios según formato de la metodologia los soportes a informaciòn por los 6 municipios parea su evaluacion en el 2 trimestre de la vigencia</t>
  </si>
  <si>
    <t>Se realiza el proceso de calificacion, notificaciòn descargos y decreto de cumplimeinto de la gestión de municipios descentralizados</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</si>
  <si>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</si>
  <si>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</si>
  <si>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</si>
  <si>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</si>
  <si>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Se realizó evaluación  del cuarto trimnestre 2017 y el anual 2017</t>
  </si>
  <si>
    <t>se realizó evaluación del primer trimestre del 2018</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</si>
  <si>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</si>
  <si>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</si>
  <si>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</si>
  <si>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</si>
  <si>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Se realizó el cuarto trimestre 2017</t>
  </si>
  <si>
    <t>se realizó el primer trimestre del 2018</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</si>
  <si>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</si>
  <si>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</si>
  <si>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</si>
  <si>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</si>
  <si>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Se realizó asistencia tecnica a la ESE Hospital San Juan de Dios de Pamplona, se realiza segùn necesidad.</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</si>
  <si>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</si>
  <si>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</si>
  <si>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</si>
  <si>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Se realizo seguimiento a la ESE Hospital Regional Suroriental de Chinacota</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</si>
  <si>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</si>
  <si>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</si>
  <si>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</si>
  <si>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</si>
  <si>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ajustó la tipologia del documento, se presento a Ministerio de Salud para viabilidad, reunión con eses para ajustes de tipologia según observaciones</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</si>
  <si>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</si>
  <si>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</si>
  <si>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</si>
  <si>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</si>
  <si>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Las restantes visitas estan programadas para el 2 trimetsre 2018</t>
  </si>
  <si>
    <t>Se realiza auditoria a todas las EPS, realizandose reunion virtual con la Superintendencia nacional de salud nororiente frente a los hallazgos de Coomeva y Ecoppsos, pendiente el seguimiento al cumplimiento de lo pactado</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</si>
  <si>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</si>
  <si>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</si>
  <si>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2018</t>
  </si>
  <si>
    <t>CENTRO REGULADOR DE URGENCIAS Y EMERGENCIAS</t>
  </si>
  <si>
    <t>Comité de Emergencias del Sector Salud Operando</t>
  </si>
  <si>
    <t xml:space="preserve">Seguimiento del Comité de Emergencias y Desastres del Sector Salud. </t>
  </si>
  <si>
    <t>SOPORTE FOTOGRAFICO, DOCUMENTAL Y ACTAS CON LISTADOS DE ASISTENCIA</t>
  </si>
  <si>
    <t>(# Actividades ejecutadas / # Actividades programadas) * 100</t>
  </si>
  <si>
    <t>Verificacion acto administrativo conformacion Comité de Emergencias y Desastres del Sector Salud</t>
  </si>
  <si>
    <t>Reunion Comité de Emergencias del Sector Salud para la socializacion del EDAN Migrantes 2018</t>
  </si>
  <si>
    <t>Equipo de Respuesta Inmediata del sector Salud Operando</t>
  </si>
  <si>
    <t>Seguimiento del Equipo de Respuesta Inmediata del Sector Salud.</t>
  </si>
  <si>
    <t>Verificacion acto administrativo ERI SALUD</t>
  </si>
  <si>
    <t>Reunion ERI del Sector Salud para la socializacion del EDAN Migrantes 2018 y plan de respuesta</t>
  </si>
  <si>
    <t>Rol del sector salud y respuesta ante emergencias y desastres documentada</t>
  </si>
  <si>
    <t>Manual de Funciones Actualizado aprobado y socializado ante el Consejo de Gestion del Riesgo.</t>
  </si>
  <si>
    <t>Circular Conjunta 040 2014 - Actualizacion Manul Rol del Sector ante emergencias y desastres</t>
  </si>
  <si>
    <t>Distribución de roles frente a la situacion de migrantes de acuerdo al manual propuesto del sector</t>
  </si>
  <si>
    <t xml:space="preserve">Plan sectorial de gestion integral de riesgo de desastres ajustado al plan departamental de gestion integral de riesgo de desastres </t>
  </si>
  <si>
    <t>Seguimiento del PLAN DEL SECTOR SALUD DE GESTION INTEGRAL DEL RIESGO DE DESASTRES, con soporte de socializacion y aprobacion por parte del Consejo de Gestion del Riesgo y Comité de Emergencias del Sector Salud</t>
  </si>
  <si>
    <t xml:space="preserve">Socializacion Manual Plan Sectorial emitido por Ministerio de Salud y OPS.
Seguimiento 6 municipios area metropolitana y pamplona </t>
  </si>
  <si>
    <t xml:space="preserve">Socializacion Manual Plan Sectorial emitido por Ministerio de Salud y OPS.
Seguimiento municipios ESE Regional Centro </t>
  </si>
  <si>
    <t>Reduccion vulnerabilidad comunidades en riesgo - Primer respondiente</t>
  </si>
  <si>
    <t>Taller Primer Respondiente Comunitario / Minorias y Comunidades Vulnerables priorizadas por el Consejo de Gestion del Riesgo</t>
  </si>
  <si>
    <t>Adelantado por la SSM de cucuta en conjunto con IDS dirigido a escolares  y docentes de colegios publicos</t>
  </si>
  <si>
    <t>Reduccion vulnerabilidad comunidades en riesgo - EDAN</t>
  </si>
  <si>
    <t>Taller Evaluacion de Daños y Analisis de Necesidades en Salud / Equipor de Respuesta Inmediata del Sector Salud.</t>
  </si>
  <si>
    <t>Se realizara en el mes de Septiembre con las IPS que conforman la Provincia de Ocaña</t>
  </si>
  <si>
    <t>Reduccion vulnerabilidad comunidades en riesgo - Mapas de Riesgo</t>
  </si>
  <si>
    <t>Taller Mapas de Riesgos Comunitarios / Minorias y Comunidades Vulnerables priorizadas por el Consejo de Gestion del Riesgo.</t>
  </si>
  <si>
    <t>Taller adelantado por OPS en conjnto con IDS dirigido a 25 referentes de los municipios priorizados.</t>
  </si>
  <si>
    <t>Reduccion vulnerabilidad IPS - Politica Hospitales Seguros Frente a Desastres</t>
  </si>
  <si>
    <t>Taller Hospitales Seguros Frente a Desastres</t>
  </si>
  <si>
    <t>Reduccion vulnerabilidad IPS - ISH</t>
  </si>
  <si>
    <t>Evaluacion del Indice de Seguridad Hospitalaria en las IPS de la Red Publica que cuenten con servicios de Urgencias Habilitados</t>
  </si>
  <si>
    <t>Video conferencia con OPS y los 4 facilitadores capacitados en la region para adelantar la evaluacion del ISH en los municipios priorizados en el proyecto DIPECHO</t>
  </si>
  <si>
    <t>Reduccion vulnerabilidad IPS - PHE</t>
  </si>
  <si>
    <t>Planes Hospitalarios de Emergencias de las IPS de la Red Publica actualizados con base en el panorama de riesgos descrito en el Plan Municipal de gestion Integral del Riesgo de Desastres</t>
  </si>
  <si>
    <t xml:space="preserve">Socializacion a las ESE y municipios del CD emitido por Minsalud y OPS en cuanto a los lineamientos para la elaboracion de PHE </t>
  </si>
  <si>
    <t>Oportunidad en el acceso a Hemoderivados</t>
  </si>
  <si>
    <t>Seguimiento de la ruta de acceso a Hemoderivados a nivel local con base en el aseguramiento en salud de la poblacion</t>
  </si>
  <si>
    <t>Banco de Sangre Hospital Erasmo Meoz, Se solicitan estrategias IEC de promocion de la donacion y se entregan a los municpios de area metropolitana para incentivar jornadas masivas</t>
  </si>
  <si>
    <t>Verificacion cumplimiento jornada programada por el minicipio de Villa del Rosario</t>
  </si>
  <si>
    <t>Respuesta del sector ante ESPI</t>
  </si>
  <si>
    <t>Plan de contingencia ante eventos en salud publica de interes internacional</t>
  </si>
  <si>
    <t>Plan de Contingencia del Sector ante emergencias complejas - Migrantes, Lineas en salud publica</t>
  </si>
  <si>
    <t>Fortalecimiento capacidad operativa ERI</t>
  </si>
  <si>
    <t>Fortalecimiento del Equipo de Respuesta Inmediata con medios de comunicacion e insumos destinados a la realizacion de la Evaluacion de Daños y Analisis de Necesidades</t>
  </si>
  <si>
    <t>Proyecto gestionado y aprobado ante Minsalud por 159 millones para el fortalecimiento de la red de comunicaciones y sala situacional del sector</t>
  </si>
  <si>
    <t>Identificacion panorama de riesgos Vs Capacidad instalada del sector</t>
  </si>
  <si>
    <t>Actualizar Mapa de riesgos en fisico y magnetico donde se enumeren las amenazas y capacidad instalada del sector salud frente a urgencias, emergencias y desastres</t>
  </si>
  <si>
    <t>Construccion base de datos y sectorizacion de los eventos</t>
  </si>
  <si>
    <t>Fortalecimiento capacidad respuesta del sector</t>
  </si>
  <si>
    <t>Ejercicio de Simulacion y/o Simulacro ante eventos en salud publica de interes internacional</t>
  </si>
  <si>
    <t>Ejercicio con sanidad portuaria frente a SARAMPION</t>
  </si>
  <si>
    <t>Fortalecimiento capacidad respuesta IPS - Amenaza Interna</t>
  </si>
  <si>
    <t>Taller Conformacion de Brigadas de Emergencias en las IPS con Servicios de Urgencias habilitado</t>
  </si>
  <si>
    <t>ESE IMSALUD, gestion taller a brigada institucional a traves de Bomberos Cucuta</t>
  </si>
  <si>
    <t>Fortalecimiento capacidad respuesta IPS - Amenaza Externa</t>
  </si>
  <si>
    <t>Ejercicio de Simulacion y/o Simulacro ante heridos en masa (Areas de expansion)</t>
  </si>
  <si>
    <t xml:space="preserve">Ejercicio de SIMULACRO evaluacion taller brigadas </t>
  </si>
  <si>
    <t>Oportunidad en el acceso a Antidotos</t>
  </si>
  <si>
    <t>Seguimiento a la Ruta de acceso a ANTIDOTOS con base en el Aseguramiento en salud de la poblacion del area de influencia</t>
  </si>
  <si>
    <t>Verificacion entrega ANTIDOTOS a prestadores de acuerdo a casos de urgencias con el posterior proceso de recambio.</t>
  </si>
  <si>
    <t>Stock ajustado a la demanda de Antidotos</t>
  </si>
  <si>
    <t>Disponibilidad de Antidotos en la red de urgencias del area de influencia</t>
  </si>
  <si>
    <t>Verificacion disponibilidad en HUEM de ANTIDOTOS en la red publica y privada de acuerdo al numero de poblacion asignada e indicadores de morbimortalidad</t>
  </si>
  <si>
    <t>Verificacion disponibilidad en la ESE Regional Norte de ANTIDOTOS en la red publica y privada de acuerdo al numero de poblacion asignada e indicadores de morbimortalidad</t>
  </si>
  <si>
    <t>Cadena de llamado efectiva ante urgencias toxicologicas</t>
  </si>
  <si>
    <t>Medios de comunicación disponibles articulados con la Red Nacional de Toxicologia</t>
  </si>
  <si>
    <t>Verificacion existencia de directorio y medios que permitan en el HUEM el reporte oportuno de eventos toxicologicos y asistencia tecnica por parte de las lineas nacionales para tal fin.</t>
  </si>
  <si>
    <t>Verificacion existencia de directorio y medios que permitan en la ESE Regional Norte el reporte oportuno de eventos toxicologicos y asistencia tecnica por parte de las lineas nacionales para tal fin.</t>
  </si>
  <si>
    <t>Fortalecimiento capacidad instalada Hemoderivados</t>
  </si>
  <si>
    <t>Realizar una (1) jornada SEMESTRAL de donacion masiva de sangre articulada con el Banco de Sangre del Hospital Erasmo Meoz</t>
  </si>
  <si>
    <t>Jornada Donacion municipio de Villa del Rosario</t>
  </si>
  <si>
    <t xml:space="preserve">Prestacion de Servicios </t>
  </si>
  <si>
    <t>420-Cubrir el 100% de los Servicios de salud requeridos por la población a cargo del Dpto. con los recursos asignados.</t>
  </si>
  <si>
    <t>Contratar a la Red Publica y Privada  para  garantizar la Prestacion de Servicios a la PPNA, según normatividad de contratacion y normatividad en salud</t>
  </si>
  <si>
    <t xml:space="preserve">Tramitar el 100% de las solicitudes de autorizacion de servicios radicadas. </t>
  </si>
  <si>
    <t>Auditar el 100% de las solicitudes de autorizacion de servicios radicadas,  verificando los derechos de los usuarios en las diferentes bases de datos y  generar la respectiva autorizacion / negacion.</t>
  </si>
  <si>
    <t xml:space="preserve">Entregar respuesta oportuna a las solicitudes de  servicios de la Población Pobre no Asegurada. </t>
  </si>
  <si>
    <t xml:space="preserve">Auditar la facturación radicada por las ESES, IPS y EPS  de la prestacion  de servicios de salud de la poblacion a cargo del Departamento. </t>
  </si>
  <si>
    <t xml:space="preserve">Auditar la facturación y generar el informe respectivo de las  glosas  al supervisor y coordinador de Prestacion de Servicios </t>
  </si>
  <si>
    <t xml:space="preserve">Realizar conciliacion de glosas y  elaborar el respectivo informe </t>
  </si>
  <si>
    <t>Elaborar las actas de pago de la facturación auditada en el periodo</t>
  </si>
  <si>
    <t>Aplicar la Resolucion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</si>
  <si>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</si>
  <si>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</si>
  <si>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</si>
  <si>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Numero de contratos elaborados y formalizados / Total de Contratos requeridos x 100</t>
  </si>
  <si>
    <t xml:space="preserve">Según demanda </t>
  </si>
  <si>
    <t xml:space="preserve">Durante el primer trimestre se formalizo contrato para la atencion de la Poblacion Pobre no Asegurada a traves de la Red Publica con la ESE Hospital Regional Suroriental, ESE Hospital Emiro Quintero Cañizares, ESE Hospital Regional Centro ESE Hospital Mental Rudesindo Soto,  ESE Hospital San Juan de Dios de Pamplona, ESE Regional Occidente, ESE Hospital Noroccidental , ESE Regional Norte y ESE Centro de Rehabilitacion Neuro Muscular.  
Se encuentra pendiente la legalizacion del contrato con el Hospital Universitario Erasmo Meoz,  el cual se encuentra en proceso de revision de la Minuta por parte de la ESE.  
</t>
  </si>
  <si>
    <t>Se formalizo contrato para la Atencion de la Población Inimputable a carago del Departamento.</t>
  </si>
  <si>
    <t>Numero de solicitudes tramitadas /Numero de solicitudes radicadas x 100</t>
  </si>
  <si>
    <t>Atencion al 100% de la poblacion Pobre no Asegurada que requiere autorizaciones de servicios Ambulatorios, de Urgencias  y hospitalizacion.</t>
  </si>
  <si>
    <t>Se realizo tramite al 97% de las solicitudes realizadas para autorizar servicios  Ambulatorios, de Urgencias  y hospitalizacion.</t>
  </si>
  <si>
    <t>Numero de solicitudes autorizadas  /Numero de solicitudes radicadas x 100</t>
  </si>
  <si>
    <t xml:space="preserve">Se realizo negacion al 13% de las solicitudes tramitadas. Justificado en su  mayoria en cumplimiento del Articulo 32 de  la Ley 1438 de 2011, por presentar inconsistencias en los soportes o por estar afiliados al regimen subsidiados o contributivo. </t>
  </si>
  <si>
    <t xml:space="preserve">Se realizo negacion al 17% de las solicitudes tramitadas. Justificado en su  mayoria en cumplimiento del Articulo 32 de  la Ley 1438 de 2011, por presentar inconsistencias en los soportes o por estar afiliados al regimen subsidiados o contributivo. </t>
  </si>
  <si>
    <t>Numero de solicitudes con respuesta en los tiempos establecidos/ Numero de solicitudes radicadas x100</t>
  </si>
  <si>
    <t>Numero de facturas auditadas / Numero de facturas radicadas en la vigencia   x 100</t>
  </si>
  <si>
    <t xml:space="preserve">Numero de facturas con glosa inicial/ Numero de facturas auditadas en la vigencia x100 </t>
  </si>
  <si>
    <t>Numero de facturas con Glosa definitiva  / Numero de facturas auditadas con  glosa inicial  en la vigencia   x 100</t>
  </si>
  <si>
    <t>Numero de facturas con acta de pago/ Numero de facturas viabilizadas para pago. x 100</t>
  </si>
  <si>
    <t xml:space="preserve">  Numero de facturas pagadas en el trimestre/ Numero de Facturas  avaladas para pago de servicios recobrados por las EPSS en el trimestre x 100</t>
  </si>
  <si>
    <t xml:space="preserve">Resolución de CAC cargadas exitosamente/ Resoluciones de CAC x 100 </t>
  </si>
  <si>
    <t xml:space="preserve">Se realizo el Reporte Exitoso de los casos, de la  Resolución 123 de 2015  de la Cuenta de Alto Costo., realizando el cargue de los respectivos soportes. </t>
  </si>
  <si>
    <t xml:space="preserve">Se realizo el Reporte Exitoso de los casos, de las  Resoluciones 4725 de 2012 y 0247 de 2014  de la Cuenta de Alto Costo., realizando el cargue de los respectivos soportes. </t>
  </si>
  <si>
    <t>Numero de ESE/ IPS con auditoria de calidad/Total de IPS programadas en la vigencia  X 100</t>
  </si>
  <si>
    <t xml:space="preserve">Durante el primer trimestre se elaboro el cronograma de visitas  de Auditoria de Calidad, para iniciar a partir del Segundo Trimestre </t>
  </si>
  <si>
    <t xml:space="preserve">Se realizo Auditoria de Calidad a las ESE Centro, ESE Regional Suroriental, ESE Hospital Emiro Quintero Cañizares, ESE Regional Noroccidental, ESE Hospital Mental Rudesindo Soto, Centro de Rehabilitacion Neuromuscular. ESE Hospital San Juan de Dios. 
Pendiente la ESE Regional Occidental y ESE Regional Norte. </t>
  </si>
  <si>
    <t>Contratos Legalizados y Publicados ( SECOP-publicacion en SECOP-SIA Observa</t>
  </si>
  <si>
    <t>Historias Clinicas
Solicitudes de Sevicios
Formatos de Autorizacion/Negacion de Servicios</t>
  </si>
  <si>
    <t xml:space="preserve">Formato de Autorizacion de Servicios 
</t>
  </si>
  <si>
    <t xml:space="preserve">Facturación
Informe de Auditoria </t>
  </si>
  <si>
    <t xml:space="preserve">Facturación
Informe de Auditoria
Notificacion de Glosas  </t>
  </si>
  <si>
    <t xml:space="preserve">Comunicacion Externa
Acta de conciliacion
</t>
  </si>
  <si>
    <t xml:space="preserve">Acta de Pago </t>
  </si>
  <si>
    <t xml:space="preserve">Resolución 2266 de 2015
Facturación
Certificacion de Auditoria
Acta de Reconocimiento de Pago </t>
  </si>
  <si>
    <t xml:space="preserve">RIPS
Historias Clinicas
Bases de Datos
Estructura de las Resoluciones
Certificado de Cargue exitoso de la Informacion
Comunicación Externa   </t>
  </si>
  <si>
    <t>Cronograma de Visitas de Auditoria de Calidad. 
Actas de Visita de Auditoria de Calidad
Informe de  Visita de Auditoria de Calidad</t>
  </si>
  <si>
    <t xml:space="preserve">Jenit Colmenares </t>
  </si>
  <si>
    <t>100% de los municipios  con presencia de comunidades Indigenas divulgando los deberes y derechos de salud en la población  Etnias.</t>
  </si>
  <si>
    <t>Realizar seguimiento y monitoreo en la formulacion del Plan de Accion  en Salud (PAS),  a los municipios  que cuentan con  comunidades indigenas  en el Departamento (Chitaga,Toledo, Tibu, El Tarra, Teorama,Convencion, y el Carmen, Cucuta).</t>
  </si>
  <si>
    <t>Actas</t>
  </si>
  <si>
    <t>N° de seguimiento y monitoreo realizado en la formulación del PAS a los municipios que cuentan con comunidades indígenas en el Departamento/N° de seguimiento y monitoreo programados en la formulación del PAS a los municipios que cuentan con comunidades indígenas en el Departamento</t>
  </si>
  <si>
    <t>No esta programada la actividad para este trimestre</t>
  </si>
  <si>
    <t>Brindar Asesoria y asistencia tecnica a los municipios   en la Elaboracion del Plan de Accion en Salud PAS, en el componente de Salud en Poblaciones Etnicas.</t>
  </si>
  <si>
    <t xml:space="preserve">Actas </t>
  </si>
  <si>
    <t xml:space="preserve">Municipios con asesoria y asistencia tecnica / Total municipios programados </t>
  </si>
  <si>
    <t>No esta programada la actividad para este triestre</t>
  </si>
  <si>
    <t xml:space="preserve">Jose Trinidad Uribe Navarro </t>
  </si>
  <si>
    <t>Promover en el 30% de los municipios la estrategia de Movilidad saludable, Segura y Sostenible</t>
  </si>
  <si>
    <t>Promover en instituciones educativas,  de 12 municipios,  la estrategia de Movilidad Saludable, Segura y Sostenible, en su transformación como comunidades seguras</t>
  </si>
  <si>
    <t>Documento audiovisual
Actas de reunión
Listado asistencia</t>
  </si>
  <si>
    <t>Número de municipios implementando la estrategia de Movilidad saludable, Segura y Sostenible</t>
  </si>
  <si>
    <t>La actividad no estaba programada para este trimestre</t>
  </si>
  <si>
    <t>Implementar en el 30% de los municipios el  protocolo  para la vigilancia sanitaria y Ambiental de los efectos en salud relacionados con la contaminación del aire.</t>
  </si>
  <si>
    <t>Implementar en 12 municipios el  protocolo  para la vigilancia sanitaria y Ambiental de los efectos en salud relacionados con la contaminación del aire</t>
  </si>
  <si>
    <t>Reporte de actividades de oficinas sanitarias
Documentos de gestión y articulación
Resultados de implementación del protocolo</t>
  </si>
  <si>
    <t>Número de municipios implementando implementando protocolo de vigilancia sanitaria y ambiental de los efectos en salud relacionados con la contaminación del aire</t>
  </si>
  <si>
    <t>Actualizacion, revision y ajuste de censo sanitario de emisiones atmosfericas en los Municipios de Chachira, Chinaco y Villa Caro</t>
  </si>
  <si>
    <t>Realizar en los 39 municipios categorías 4°, 5° y 6° acciones de vigilancia y control  de la gestión integral de los residuos peligrosos de los generadores</t>
  </si>
  <si>
    <t xml:space="preserve">Realizar semestralmente  en los 39 municipios categorias 4, 5 y 6 acciones de IVC sanitario de la gestión integral de los residuos peligrosos de los generadores </t>
  </si>
  <si>
    <t xml:space="preserve">Actas de IVC generadores
Actas de verificación exigencia
Reporte de acciones sistema de información
</t>
  </si>
  <si>
    <t>Municipios con  diagnósticos sanitarios / Total municipios programados</t>
  </si>
  <si>
    <t>Se realizan acciones de vigilancia y control en 97 establecimientosgeneradores de residuos peligrosos en 14 municipios  (Abrego Chinacota Convencion El Carmen Hacari La Playa Labateca Los Patios Ocana Pamplona Salazar Sardinata Tibu y Villa Del Rosario)</t>
  </si>
  <si>
    <t>Establecer en el 25 % de los municipios  espacios  de gestión intersectorial para la implementación de la política PISA</t>
  </si>
  <si>
    <t>Conformar y operativizar en diez (10) municipios espacios de gestión intersectorial</t>
  </si>
  <si>
    <t>Actas de conformación de instancias de gestión 
Listados de asistencia</t>
  </si>
  <si>
    <t>Porcentaje de Municipos con comites intersectoriales  para la la PISA</t>
  </si>
  <si>
    <t xml:space="preserve">Sandra Luz Ferreira </t>
  </si>
  <si>
    <t>100% de municipios con seguimiento al reporte de COP en mayores de 18 años</t>
  </si>
  <si>
    <t xml:space="preserve">Seguimiento a los 40 municipios del departamento frente  al reporte COP en personas mayores de 18 años </t>
  </si>
  <si>
    <t>Informe de Reporte de COP</t>
  </si>
  <si>
    <t>No de seguimientos realizados/No. De seguimientos programados</t>
  </si>
  <si>
    <t xml:space="preserve"> Consolidacion de la informacion enviada por los 40 municipiosfrente al reporte COP en el  aplicativo de Salud Bucal de  personas mayores de 18 años con un  total de 1660 mayores atendidos. Para el I trimestre se logra mantener en 43%  la Población mayor de 18 años sin pérdida dental por enfermedad Bucodental </t>
  </si>
  <si>
    <t xml:space="preserve"> 50% de los municipios con seguimiento en el cumplimiento de la Estrategia Ambientes 100% Libres de Humo de Tabaco y sus derivados, en los lugares definidos por la Ley 1335/2009.</t>
  </si>
  <si>
    <t>Fortalecimiento del Talento Humano de las Coordinadoras de Salud Pública Municipal frente a la estrategia MPOWER</t>
  </si>
  <si>
    <t xml:space="preserve">Informe de visita 
Actas
</t>
  </si>
  <si>
    <t>No. De fortalecimientos Realizados/ No. De fortalecimientos programados</t>
  </si>
  <si>
    <t>Fotalecimiento del talento humano  a 4 coordinadores de salud publica municipal frente  a la estrategia MPOWER: Bochalema, Chinacota, Durania, Los Patios.</t>
  </si>
  <si>
    <t xml:space="preserve">Concertar y desarrollar un Plan de acción  con Salud ambiental del IDS para capacitar a las Autoridades Municipales, en la estrategia MPOWER  en el marco del </t>
  </si>
  <si>
    <t xml:space="preserve">Plan de Acción  </t>
  </si>
  <si>
    <t>No. De planes de acción concertados/ No. De planes de acción  programados</t>
  </si>
  <si>
    <t xml:space="preserve">Alix Karine Perez Martinez </t>
  </si>
  <si>
    <t>Elaborar un documento diagnostico segun lineamientos de la politica publica de salud mental para el reconocimiento de situacion territorial  en salud mental.</t>
  </si>
  <si>
    <t>Actualizar el documento  diagnóstico departamental  en salud mental, según lineamientos de la política pública de salud mental y construcción de paz del MSPS.</t>
  </si>
  <si>
    <t>Documento actualizado</t>
  </si>
  <si>
    <t>Documento diagnostico departamental  en salud mental, según lineamientos de la política pública de salud mental y construcción de paz del MSPS elaborado</t>
  </si>
  <si>
    <t>Desarrollar capacidades en el talento humano del 60%  de las EPS E IPS abordadas del departamento para mejorar la atención en Salud Mental.</t>
  </si>
  <si>
    <t>Desarrollar  asistencia tecnica sobre la ruta de atención integral de consumo de sustancias psicoactivas,  la ruta departamental de salud mental y de violencias en 11 ESEs publicas del Departamento.</t>
  </si>
  <si>
    <t xml:space="preserve">Presentación 
Listado de asistencia
Comuicaciones </t>
  </si>
  <si>
    <t xml:space="preserve">Numero de asistencias tecnicas sobre la ruta de atención integral de consumo de sustancias psicoactivas,  la ruta departamental de salud mental y de violencias. </t>
  </si>
  <si>
    <t>La profesional externa del IDS Leidy Carolina Duarte Gonzalez realiza propuesta de diapositivas para intervencion en IPS (ruta de atención integral de consumo de sustancias psicoactivas, la ruta departamental de salud mental ,de violencias y de MAP-MUSE en 11 ESEs publicas del Departamento) y se remite al correo electronico de la dimension el dia 18 de Febrero del 2018 para su revision y validacion; asi mismo adjunta material de apoyo, reflexiones, modelo de comunicacion. La profesional externa del IDS Tatiana Milena Moreno Silgado envia correo electronico del dia 28 de febrero de 2018, a las 19:28 a la coordibadora de Salud Publica del municipio de Convencion con el fin de informar sobre los parametros de la visita y ejecusion de las mesas de trabajo que se dearrollaran segun agenda en cronograma el dia 07 de marzo del 2018. La profesional externa del IDS Tatiana Milena Moreno Silgado el dia 07 de marzo de 2018 realiza Mesa de Trabajo en el municipio de convencion donde asisten la coordinadora de salud publica, los representante de medimas, saludvida,confanorte,nuevaeps y otras entidades como la comisaria de familia. Ejecutando la socializacion de los numeros de asistencias tecnicas sobre la ruta de atención integral de consumo de sustancias psicoactivas, la ruta departamental de salud mental y de violencias. El profesional externo del IDS Andres Sebastian Gamboa Aldana mediante oficio N° 090 firmado por el director del IDS el día 26 de febrero, notifica al municipio de Durania  sobre visita de Asistencia Técnica para realizar Mesas de trabajo y asistencia técnica para el desarrollo de las actividades de abogacía y monitoreo de la dimensión de convivencia social y salud mental en la cual se logró contar con la asistencia de los representantes de Nueva EPS, Medimas, la IPS (Puesto de Salud San Norberto) la comisaria de familia y La coordinadora del municipio, se realizó la presentación de las diapositivas donde se trataron temas de la definición de salud mental, mesa de trabajo para el desarrollo de  actividades de abogacía y monitoreo, ley de salud mental 1616, plan de beneficios, principios, socializar ruta de atención en salud mental, consumo de SPA y Violencia. Se cuenta con acta de reunión, listado de asistencia, plan de mejoramiento y registro fotográfico.  El día 13 de marzo de 2018 realiza Mesa de Trabajo en el municipio de Durania.</t>
  </si>
  <si>
    <t>Desarrollar  asistencia tecnica sobre la ruta de atención integral de consumo de sustancias psicoactivas,  la ruta departamental de salud mental y de violencias a  IPS publicas y/o privadas con servicios de psicologia y psiquiatria priorizadas, registradas en el REPS</t>
  </si>
  <si>
    <t>Presentación 
Listado de asistencia
Comuicaciones 
Registro fotográfico</t>
  </si>
  <si>
    <t>Ruta integral  de atencion en salud  mental/ trastornos asociados al consumo de SPA con apoyo del M.S.P.S. socializada</t>
  </si>
  <si>
    <t xml:space="preserve">La profesional externa del IDS Leidy Carolina Duarte Gonzalez realiza propuesta de diapositivas para intervencion en IPS (rutas de atencion integral de consumo de sustancias psicoactivas, la ruta departamental de salud mental y de violencias a IPS publicas y/o privadas con servicios de psicologia y psiquiatria priorizadas) y se remite al correo electronico de la dimension el dia 18 de Febrero del 2018 para su revision y validacion; asi mismo adjunta material de apoyo, reflexiones, modelo de comunicacion. La profesional externa del IDS Tatiana Milena Moreno Silgado envia correo electronico del dia 5 de marzo de 2018, a las 16:29 con cuerpo de asunto "visita parametros" a la coordibadora de Salud Publica del municipio de ocaña con el fin de informar sobre los parametros de la visita a la IPS SALUDVITAL que se dearrollaria segun agenda en cronograma el dia 08 de marzo del 2018 adjuntando oficios escaneados y firmados. La profesional externa del IDS Tatiana Milena Moreno Silgado el dia 08 de marzo de 2018 realiza asistencia tecnica sobre la ruta de atención integral de consumo de sustancias psicoactivas, la ruta departamental de salud mental y de violencias en la IPS SALUDVITAL del municipio de ocaña.
Mediante oficio N° 062 del dia 23 de febrero de 2018 firmado por el director del IDS, se notificó acerca de visita de seguimiento y monitoreo a las intervenciones de las actividades de protección específica y detección temprana en salud mental, a SANIDAD POLICIA NACIONAL, realizada el día 07 de marzo, se pactó compromiso de reprogramar visita para lograr el cump0limiento de ésta actividad.
Mediante oficio N° 0529 del dia 13 de marzo de 2018 firmado por el director del IDS, se notificó acerca de visita de asistencia técnica para la socialización de rutas en salud emental, a SOCIEDAD CLÍNICA PAMPLONA LTDA., realizada el día 16 de marzo, se cuenta con presentación de diapositivas, registro fotográfico y acta de reunión. </t>
  </si>
  <si>
    <t>Realizar asistencia técnica  en el 100% de los Municipios priorizados por cada vigencia para la generacion de plan municipal para la reduccion del consumo de sustancias psicoactivas</t>
  </si>
  <si>
    <t>Realizar asistencia técnica para la generacion de plan municipal para la reduccion del consumo de sustancias psicoactivas en 10 Municipios priorizados ( San Cayetano, El Zulia, Santiago, Puerto Santander, Tibu, Labateca, Sardinata, La Esperanza, La Playa y Teorama).</t>
  </si>
  <si>
    <t>Oficios de notificacion de visita de asistencia técnica
Planes municipales
Acta de reunión</t>
  </si>
  <si>
    <t>Asistencia técnica para la generacion de plan municipal para la reduccion del consumo de sustancias psicoactivas</t>
  </si>
  <si>
    <t xml:space="preserve">Mery Elvira Santos Mariño </t>
  </si>
  <si>
    <t xml:space="preserve">Articular con mínimo tres actores departamentales para el diseño e implementación de la  Política del Plan de Seguridad Alimentaria y Nutricional </t>
  </si>
  <si>
    <t>Participar en la Mesa Técnica de Seguridad Alimentaria y Nutricional, según convocatorias de la  Secretaria de Desarrollo económico.</t>
  </si>
  <si>
    <t>Guia técnica del componente de alimentación y nutrición para los proyectos misionales del ICBF 
Acta de reunión</t>
  </si>
  <si>
    <t>Número de mesas técnicas de seguridad alimentaria y nutricional</t>
  </si>
  <si>
    <t xml:space="preserve">100%  de los municipios reportan al departamento informacion mensual de winsisvan </t>
  </si>
  <si>
    <t>Seguimiento y monitoreo de los procesos del sistema de vigilancia nutricional "WINSISVAN" de la población por ciclo vital en el departamento.</t>
  </si>
  <si>
    <t xml:space="preserve">Boletines </t>
  </si>
  <si>
    <t>N° de seguimientos y monitoreos realizados a los procesos del sistema de vigilancia nutricional "WINSISVAN" / N° de seguimientos y monitoreos programados a los procesos del sistema de vigilancia nutricional "WINSISVAN</t>
  </si>
  <si>
    <t>Cecilia Navarro Quintero</t>
  </si>
  <si>
    <t>El  50% de  municipios con acciones de abogacía concertadas y articuladas con los alcaldes o delegados hacia la implementación de la estrategia mujeres, individuo, familia y comunidad (MIFC) para mejorar la salud materna y neonatal,  fomentada desde el programa hacia la promoción y garantía de los derechos sexuales y reproductivos.</t>
  </si>
  <si>
    <t>Empoderar (20) la Red intersectorial y comunitaria en maternidad segura tomando decisiones dentro del programa de promoción y garantía de los derechos sexuales y reproductivos de los municipios priorizados.</t>
  </si>
  <si>
    <t>Actas 
Listados de asistencia</t>
  </si>
  <si>
    <t>Red intersectorial y comunitaria empoderada y tomando decisiones en maternidad segura desde el programa .</t>
  </si>
  <si>
    <t xml:space="preserve">Desarrollo de capacidades en un 100%  en el talento humano de IPSs hacia una atención integral y humanizada </t>
  </si>
  <si>
    <t>Desarrollar (10) asesoría y asistencia técnica  a  IPS públicas en  el cumplimiento  de la norma técnica hacia la atención integral en los eventos de la dimensión sexualidad, derechos sexuales y reproductivos.</t>
  </si>
  <si>
    <t>Comunicación e informes</t>
  </si>
  <si>
    <t>asesorías y asistencias técnicas realizadas/ Total de asesorías y asistencias técnicas programadas</t>
  </si>
  <si>
    <t>Efectuar (46)  monitoreo y seguimiento  a  IPS públicas en  el cumplimiento  de la norma técnica hacia la atención integral en los eventos de la dimensión sexualidad, derechos sexuales y reproductivos.</t>
  </si>
  <si>
    <t>Soportes de monitoreos</t>
  </si>
  <si>
    <t>monitoreo y seguimientos realizados/ Total de monitoreo y seguimientos programados</t>
  </si>
  <si>
    <t xml:space="preserve">Monitoreo y seguimiento a  IPS públicas en  el cumplimiento  de la norma técnica hacia la atención integral en los eventos de la dimensión sexualidad, derechos sexuales y reproductivos en el  Municipio de Los Patios, ESE Hospital Emiro Quintero Cañizares, ESE Hospital Joaquín  Emiro Escobar y ESE Hospital Regional Suroriental IPS Ragonvalia.
Visita de seguimiento atención de caso de IVE ESE Hospital Emiro Quintero Cañizares
</t>
  </si>
  <si>
    <t>Evaluar  a  (15)   IPS públicas en  el cumplimiento  de la norma técnica hacia la atención integral en los eventos de la dimensión sexualidad, derechos sexuales y reproductivos</t>
  </si>
  <si>
    <t>evaluaciones realizados/ Total evaluaciones programados</t>
  </si>
  <si>
    <t xml:space="preserve">Matilde Elena Llanos campos </t>
  </si>
  <si>
    <t>Asistir técnicamente al 100% de las IPS Públicas del Departamento en atención integral de pacientes con Lepra.</t>
  </si>
  <si>
    <t xml:space="preserve"> </t>
  </si>
  <si>
    <t>Informes de asesoría y asistencia técnica</t>
  </si>
  <si>
    <t>Número de IPS con asistencia técnica ejecutadas/N° de IPS asistencia tecnica programadas</t>
  </si>
  <si>
    <t>Se formuló el plan de asistencia técnica desde las entidades de salud para el fortalecimiento de la capacidad de gestión de IPS. 
Posteriormente las profesionales asignadas a los Municipios Ragonvalia, Arboledas, Herrán y Ocaña realizan el traslado a la IPS  con el fin de realizar la asistencia técnica en gestión del programa, control de medicamentos,  actividades de Búsqueda activa institucional y verificar por medio de la revisión de Historias Clínicas  de los años 2012 a 2018  la atención integral de las personas con enfermedad de Hansen. Se emite como soporte un informe de asistencia técnica y se establecen en el mismo los compromisos a cumplir de acuerdo a los hallazgos encontrados.</t>
  </si>
  <si>
    <t>Realizar 24 visitas de evaluación a la adherencia de la Guía y Protocolo de atención de Lepra a la Red Publica del Departamento.</t>
  </si>
  <si>
    <t>Informes de visita de monitoreo</t>
  </si>
  <si>
    <t>Número de IPS con visita de evaluación realizadas/N° de IPS con visitas de evaluación programada</t>
  </si>
  <si>
    <t>Se formuló el plan de visita de Monitoreo y evaluación de las IPS del Departamento. 
Con el fin de verificar la adherencia a la Guía de atención y protocolo de Lepra y cumplimiento a compromisos adquiridos en las asistencias técnicas se realiza el traslado de las profesionales a los Municipio de Ocaña, Cucutilla y Batallón Grupo Maza del Municipio de Cúcuta y se emite informe de Monitoreo y evaluación de la visita.</t>
  </si>
  <si>
    <t>Realizar 4 Talleres en la aplicabilidad de la guía de atención integral de Lepra dirigido a profesionales del servicio social obligatorio.</t>
  </si>
  <si>
    <t>Informe de la actividad
Listados de asistenciadencia fotográfica</t>
  </si>
  <si>
    <t>Número talleres realizados/N° de talleres programados</t>
  </si>
  <si>
    <t xml:space="preserve">Nohora Erlinda Cadena </t>
  </si>
  <si>
    <t>Mantener en 30 IPS de la red pública el cumplimiento de la circular 058 de 2009 y 007 de 2015 de acuedo a competencia y nivel de complejidad</t>
  </si>
  <si>
    <t>Monitorear en 30 IPS el cumplimiento de la captación de sintomáticos respiratorios y su concordancia con las fuentes de verificación (libro de laboratorio y cultivo, condensados e informes mensuales)  de la red pública.</t>
  </si>
  <si>
    <t>Informes de visitas 
Comunicaciones</t>
  </si>
  <si>
    <t>No. de IPS monitoreadas hacia el cumplimiento de toma de baciloscopias a pacientes registrados en el libro de sintomáticos respiratorios / Total de IPS programadas.</t>
  </si>
  <si>
    <t>Monitoreo a 5 Ips en el cumplimiento en la captacion de sintomaticos respiratorios:
IPS Cucutilla: Informe de visita 09/03/2018, plan de mejora.
Ocaña: Informe de visita 14/0372018.
IPS Arboledas: Oficio comunicación externa Numero 60 de 23/02/2018, Informe de visita de 16/03/2018.
E.S.E Herran: Informe de visita de 20/03/2018, plan de mejora.
IPS Ragonvalia: Informe de visita 23/03/2018, plan de mejora.</t>
  </si>
  <si>
    <t>Monitorear en 30 IPS el cumplimiento de la circular 058 en relación al uso de cultivo, en la red de laboratorios, estableciendo estrategias que permitan el incremento de su uso a través del aseguramiento y una ruta concertada con cada EAPB.</t>
  </si>
  <si>
    <t>No. de IPS monitoreadas  en el cumplimiento de la circular 058 en relación al uso de cultivo / Total de IPS programadas.</t>
  </si>
  <si>
    <t>Monitoreo a 5 Ips en el cumplimiento de la circular 058: 
IPS Cucutilla: Informe de visita 09/03/2018, plan de mejora.
Ocaña: Informe de visita 14/0372018.
IPS Arboledas: Oficio comunicación externa Numero 60 de 23/02/2018, Informe de visita de 16/03/2018.
E.S.E Herran: Informe de visita de 20/03/2018, plan de mejora.
IPS Ragonvalia: Informe de visita 23/03/2018, plan de mejora.</t>
  </si>
  <si>
    <t>Atender a por lo menos 600 personas en condición de vulnerabilidad en el marco del plan estratégico de la TB post 2015</t>
  </si>
  <si>
    <t>Desarrollar y ampliar estrategias mediante 20 acciones de búsqueda de sintomáticos respiratorios en hogares, asociaciones y comunidad en general del municipio de Cúcuta, El Zulia, Villa del Rosario  y los Patios.</t>
  </si>
  <si>
    <t xml:space="preserve">Acta de reunión
</t>
  </si>
  <si>
    <t>No. de acciones realizadas hacia los hogares,  asociaciones y comunidad en general del municipio de Cúcuta, el zulia, villa del rosario y los patios en busqueda de sintomáticos respiratorios /Total de visitas programadas.</t>
  </si>
  <si>
    <t>5 acciones educativas con busqueda de sintomaticos respiratorios en los siguientes hogares y asociaciones:
Asociacion Recordar es vivir: Acta de reunion numero 4 de 04/02/2018.</t>
  </si>
  <si>
    <t>Establecer y monitorear 1 plan de acción con el complejo penitenciario y carcelario del departamento a fin de fortalecer la capacidad técnica en la deteccion de casos, manejo integral, empoderamiento comunitario y de afectados, control de infecciones y sistema de información.</t>
  </si>
  <si>
    <t>Plan de acción 
monitoreor</t>
  </si>
  <si>
    <t>Plan de acción elaborado y monitoreado con el complejo penitenciario y carcelario del Departamento</t>
  </si>
  <si>
    <t>Sandra Blanco</t>
  </si>
  <si>
    <t>Fortalecimiento de las capacidades  del talento humano en el 100% de municipios en lineamientos PAI</t>
  </si>
  <si>
    <t>Realizar capacitación a los municipios del Departamento en los lineamientos para la gestión y administración del programa ampliado de inmunizaciones y formulación del plan de acción en salud</t>
  </si>
  <si>
    <t xml:space="preserve">Total de capacitaciones realizadas / Total de capacitaciones programadas </t>
  </si>
  <si>
    <t xml:space="preserve">Se realizo fortalecimiento del talento humano de las IPS de los 40 municipios de Departamento los dias:
 15 y 16 de febrero en los lineamientos de gestión y administración del PAI 2018, análisis de las coberturas alcanzadas en el 2017, proceso de entrega y recibo de Programa Ampliado de Inmunizaciones y ajuste de inventarios en la cual participaron 22 representantes de alcaldias (silos Sardinata, Paamplonita, Pamplona, El Zulia, El Carmen, Cucutilla, Chitaga, Cachira, Bucarasica, Abrego y Cucuta),   56 funcionarios de las IPS publicas y Privadas con el servicio de vacunacion habilitado y 1 representantes de las EAPB del departamento.
3 de marzo socialización y asistencia técnica del manual técnico administrativo del programa ampliado de inmunizaciones Tomo 2 capitulo 10 Micro planeación  en la cual participaron 7 representantes de alcaldias.
del 20 al 23 de marzo asistencia técnica en los Lineamientos técnicos y operativos para el desarrollo de la Jornada Departamental de intensificación para la búsqueda y vacunación de la población contra los virus de sarampión, rubéola y síndrome rubeola congénita y fiebre amarilla y Sistemas de información del PAI (PAIWEB Y TRADICIONAL) del Programa Ampliado de Inmunizaciones  en la cual participaron 18 representantes de alcaldias,  33 funcionarios de las IPS publicas y Privadas con el servicio de vacunacion habilitado y 1 representantes de las EAPB del departamento.
En Diciembre de 2017 se realizo asistencia tecnica en los lineamientos para elaboracion de los PAS 2018 a los 40 municipios sin embargo durante la vigencia 2018 se ha fortalecido dicha asistencia en los municipios de Abrego (12 de marzo), Hacari(13 de marzo), Teorama(14 de marzo), san calixto (15 de marzo), La Esperanza(15 de marzo), cachira (26 de febrero), pamplona (6 de febrero), Sardinata (22 febrero)
</t>
  </si>
  <si>
    <t>Realizar  visitas de verificacion  a las IPS  de los 75% municipios del Departamento que tengan habilitado el servicio de vacunacion de esquema regular y  servicio de atención del parto y/o Obstetricia</t>
  </si>
  <si>
    <t>Actas de asistencia técnica</t>
  </si>
  <si>
    <t xml:space="preserve">Total de visitas IVC realizadas / Total de visitas IVC programadas </t>
  </si>
  <si>
    <t xml:space="preserve">Se realizo  visitas de IVC  a las IPS  de los municipios de la ESE Suroriental (Chinacota) de la ESE Centro  ESE Pamplona ( Silos, cacota, Cucutilla), area metropolitana (el zulia) ESE Occidente (Cachira, La Esperanza) 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t>
  </si>
  <si>
    <t>Fortalecimiento del talento humano docentes de las universidades e instituciones tecnicas en salud en los lineamientos del Programa Ampliado de Inmunizaciones</t>
  </si>
  <si>
    <t>Actas
Listados de asistencia</t>
  </si>
  <si>
    <t xml:space="preserve">Nº de instituciones y universidades participantes/total de convocados </t>
  </si>
  <si>
    <t xml:space="preserve"> Notificar mensualmente por correo electronico los avances de  la coberturas de vacunación a las entidades territoriales y oficiar a los municipios con coberturas por debajo del 95% en alguno de los biologicos</t>
  </si>
  <si>
    <t>Soportes de email</t>
  </si>
  <si>
    <t xml:space="preserve">Total de notificaciones enviadas / Total de notificaciones proyectadas </t>
  </si>
  <si>
    <t xml:space="preserve"> Se notifico mensualmente por correo electronico los avances de  la coberturas de vacunación a las entidades territoriales, IPS, EAPB y reginales coberturas de enero notificadas  el 13 de febrero, coberturas de febrero notificadas el 12 de marzo y coberturas de marzo notificadas el 20 de abril </t>
  </si>
  <si>
    <t xml:space="preserve">Leidy Johana Yañez </t>
  </si>
  <si>
    <t>Los 35 municipios cumplen con la aplicación de los lineamientos establecidos  en la Estrategia de Gestion Integrada para la promocion de la salud  prevencion y control de la enfermedades transmitidas por vectores EGI-ETV.</t>
  </si>
  <si>
    <t>Asistir tecnicamente a  (10)  municipios del Departamento para lograr la implementación de los 4 componentes de la estrategia EGI-ETV.</t>
  </si>
  <si>
    <t>Informes, listado de asistencia</t>
  </si>
  <si>
    <t>N° de asistencias tecnicas realizadas / N° de asistencias tecnicas programadas</t>
  </si>
  <si>
    <t>Se realizó capacitacion sobre el modelo de la Estrategia de Gestión Integrada EGI-ETV a nuevos coordinadores de salud publica de 8 municipios del Departamento, :  Municipio de Los Patios (18 de marzo), Pamplonita (21 de marzo) y el día 28 de febrero a los coordinadores de salud pública de los municipios de Chinácota, Los Patios, Sardinata, Ocaña, Mutiscua, Toledo y Puerto Santander.</t>
  </si>
  <si>
    <t>Realizar tamizaje a  menores  de 15 años y  gestantes  de los municipios priorizados con factores de riesgo y presencia del vector  .</t>
  </si>
  <si>
    <t>Asistir técnicamente a las autoridades municipales de Sardinata, Santiago, Tibú, El Tarra para que participen en el proyecto de interrupción de la transmisión del tripanosoma cruzi por el Rhodnius Prolixus</t>
  </si>
  <si>
    <t>Julian Mauricio Sepulveda  Torrado</t>
  </si>
  <si>
    <t xml:space="preserve">Mantener en cero la tasa de mortalidad por rabia variantes 1 y 2 </t>
  </si>
  <si>
    <t>Realizar  la investigacion de campo de los evento (foco de rabia)  según notificacion SIVIGILA .</t>
  </si>
  <si>
    <t>Acta de asistencia tecnica</t>
  </si>
  <si>
    <t>N° de Investigacion de campo realizada</t>
  </si>
  <si>
    <t>No se han reportado casos de rabia silvestre por parte del ICA ni SIVIGILA</t>
  </si>
  <si>
    <t>Desarrollar las acciones de monitoreo a 12 ESES del Departamento, para verificar la adhrencia a guias y protocolos de atencion de los eventos de interes en salud publica de zoonosis.</t>
  </si>
  <si>
    <t>Informe de la jornada</t>
  </si>
  <si>
    <t>N° de monitoreos realizados / N° de monitoreos programados</t>
  </si>
  <si>
    <t>Monitoreo y asistencia tecnica en Vigilancia Integrada de Rabia Humana a las ESE Hospital Jorge Cristo Saium el dia 29 de Marzo del 2018 y la ESE Hospital Local Los Patios el dia 30 de Marzo del 2018</t>
  </si>
  <si>
    <t>Realizar Observación y evaluación de los animales agresores y potencialmente transmisores de rabia según notificacion del SIVIGILA.</t>
  </si>
  <si>
    <t>Actas de socialización</t>
  </si>
  <si>
    <t>N° animales observados/N° de agresiones notificadas</t>
  </si>
  <si>
    <t>La observacion de animales potencialmente trasmisores de rabia se realizaron durante el primer trimestre del año 2018, realizando un acta de reunion con los soportes el dia 9 de abril de 2018</t>
  </si>
  <si>
    <t>Participar en mínimo 1 socialización de lineamientos  que brinde el Ministerio  de salud y protección o el Instituto Nacional de Salud  al grupo funcional de zoonosis del Departamento.</t>
  </si>
  <si>
    <t xml:space="preserve">Acta de análisis </t>
  </si>
  <si>
    <t>N° de socializaciones realizadas/N° de socializaciones programadas</t>
  </si>
  <si>
    <t>Socializacion de las orientaciones para intensificar las acciones de prevencion, vigilancia y control de la rabia ante los casos de rabia humana en el pais el dia 2 de febrero del 2018. Se asistio a los linieamientos de red de frio y manejo seguro de biologicos el dia 21 de marzo de 2018</t>
  </si>
  <si>
    <t>En el   20% de los municpios con acciones de promocion de la salud y prevencion de los riesgos laborales en la poblacion de sector informal de la economia</t>
  </si>
  <si>
    <t>Promover en las instituciones y gremios economicos de 8  municipios la inclusion de las personas con discapacidad en el sector productivo y   erradicacion del trabajo infantil y la promocion del trabajo de adolescente protegido</t>
  </si>
  <si>
    <t>Informes
Evidencias Fotográficas
Listados de asistencia</t>
  </si>
  <si>
    <t>N° de socializaciones realizadas / N° socializaciones programadas * 100</t>
  </si>
  <si>
    <t>Desarrollar  en 8 municipios actividades de promoción y prevención en salud ocupacional con población trabajadora informal, en el marco de la estrategia de Entornos laborales saludables</t>
  </si>
  <si>
    <t>N° d municipios con actividades de PYP ejecutadas / N° de municipios con actividades de PYP programadas * 100</t>
  </si>
  <si>
    <t>Reestructurar y actualizar los procesos y procedimientos de salud publica que permita cumplir con la  planeación integral en salud (Gestión institucional)</t>
  </si>
  <si>
    <t>Evaluar el desempeño laboral de funcionarios del grupo salud publica</t>
  </si>
  <si>
    <t>Evaluaciones de desempeño laboral</t>
  </si>
  <si>
    <t>N° de evaluaciones  de desempeño laboral realizadas/ N° de evaluaciones de desempeño laboral programadas</t>
  </si>
  <si>
    <t>Evaluación de desempeño elaboradas en elmes de febrero de funcionarios grupo salud pública</t>
  </si>
  <si>
    <t>Seguimiento y monitoreo a las EAPB en acuerdo 11/98, Res. 4505/12 y Res. 1536/15</t>
  </si>
  <si>
    <t xml:space="preserve">actas, informes. </t>
  </si>
  <si>
    <t>N° de Seguimiento y monitoreo realizados a las EAPB en acuerdo 11/98, Res. 4505/12 y Res. 1536/15 / N° de Seguimiento y monitoreo programadas a las EAPB en acuerdo 11/98, Res. 4505/12 y Res. 1536/15</t>
  </si>
  <si>
    <t>Seguimiento y monitoreo a las secretarias de salud en la Res. 4505</t>
  </si>
  <si>
    <t>Seguimiento y monitoreo realizados a las secretarias de salud en la Res. 4505/ Seguimiento y monitoreo programados a las secretarias de salud en la Res. 4505</t>
  </si>
  <si>
    <t>Diseño formulación y gestión del plan de medios que permita generar movilización social y cambios comportamentales en la comunidad en referencia a los estilos de vida.</t>
  </si>
  <si>
    <t>Documento plan de medios</t>
  </si>
  <si>
    <t>N° documento plan de medios elaborado</t>
  </si>
  <si>
    <t xml:space="preserve">Sandra  Milena Corredor Blanco </t>
  </si>
  <si>
    <t>Garantizar la respuesta ante el 100% de los eventos de interés internacional de acuerdo al Reglamento  Sanitario Internacional (RSI), notificados al SIVIGILA</t>
  </si>
  <si>
    <t>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t>
  </si>
  <si>
    <t>Actas de asistencia tecnica</t>
  </si>
  <si>
    <t xml:space="preserve"> Asistencias técnicas desarrolladas /  Asistencias técnicas programadas</t>
  </si>
  <si>
    <t>Realizar seguimiento periódico a la notificación de eventos de interés internacional</t>
  </si>
  <si>
    <t>Informe de jornada de fortalecimiento y actualización</t>
  </si>
  <si>
    <t>No. de semanas epidemiológicas con seguimiento de ESPII / No. de semanas epidemiológicas notificadas</t>
  </si>
  <si>
    <t>Revisión diaria y semanal  de la base de datos del SIVIGILA para ESPII  desde la semana epidemiológica 1 a la 13; en la cual se hace seguimiento a la calidad de dato, número de eventos presentados, ajustes de casos y de la cual se manejan actas de revisión de notificación semanal</t>
  </si>
  <si>
    <t xml:space="preserve">4.  Garantizar el análisis del comportamiento al 100% eventos notificados sujetos a la vigilancia en salud pública  </t>
  </si>
  <si>
    <t>Realizar el Análisis Situacional de Salud-ASIS 2018, con enfoque de determinantes sociales</t>
  </si>
  <si>
    <t xml:space="preserve">Documento ASIS Departamental elaborado                                                  Documentos ASIS municipales </t>
  </si>
  <si>
    <t>ASIS elaborado</t>
  </si>
  <si>
    <t>No se programo para este trimestre</t>
  </si>
  <si>
    <t>Realizar unidades de análisis a los casos de mortalidad notificados en el SIVIGILA según lineamientos nacionales y protocolos establecidos</t>
  </si>
  <si>
    <t>Actas de unidad de análisis</t>
  </si>
  <si>
    <t>Unidades de Análisis realizadas / Casos de mortalidad notificados</t>
  </si>
  <si>
    <t>Según ocurrencia de evento</t>
  </si>
  <si>
    <t xml:space="preserve">Emisión de circulares para los meses de febrero y marzo de programación de 12 casos de mortalidad a analizar en unidades de análisis
 Reuniones con instituciones involucradas en la atención de los casos de mortalidad notificados </t>
  </si>
  <si>
    <t>Al 100% de los brotes de ETAS se les realiza investigación epidemiológica de campo</t>
  </si>
  <si>
    <t>Realizar tres jornadas de fortalecimiento a los responsables de vigilancia en salud pública de UPGD y UNM sobre brotes y atención de brotes</t>
  </si>
  <si>
    <t>Actas de jornadas de fortalecimiento</t>
  </si>
  <si>
    <t>Jornadas de fortalecimiento realizadas/ Jornadas de fortalecimiento programadas x 100</t>
  </si>
  <si>
    <t>A través de la circular No 038 de fecha 5 de febrero de 2018,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22 y 23 de febrero, Pamplona para los muncipios de Regional Pamplona y Suroriental durante los días 26 y 27 de febrero y Cúcuta durante los días 19 y 20 de febrero para los municipios de las Regionales  Centro, Norte y Metropolitana  en la cuales se brindaron lineamientos sobre los EISP, brotes y atención de brotes contando con la participación de 500 asistentes</t>
  </si>
  <si>
    <t>Realizar seguimiento a la notificación inmediata y semanal de brotes de ETA durante 13 semanas epidmeiológicas</t>
  </si>
  <si>
    <t>Documento de seguimiento notificación de brotes</t>
  </si>
  <si>
    <t xml:space="preserve">No. de semanas con seguimiento/ No. Semanas notificadas x 100 </t>
  </si>
  <si>
    <t>Revisión diaria y semanal (día miércoles) de la base de datos del evento relacionado con ETAs (350, 355 según calendario epidemiológico) desde la semana epidemiológica 1 a la 13; donde se hace seguimiento a la calidad de dato, número de eventos presentados, análisis de variables, ajustes de casos y de la cual se manejan actas de revisión de notificación semanal</t>
  </si>
  <si>
    <t>Astrid Stella Araque  Mogollon</t>
  </si>
  <si>
    <t xml:space="preserve">El 50 %   de los laboratorios habilitados de la red  capacitados sobre lineamientos para el  diagnostico de  eventos de interes en salud publica </t>
  </si>
  <si>
    <t xml:space="preserve">Realizar capacitacion mensual  a los laboratorios de la red sobre eventos de interes en salud publica </t>
  </si>
  <si>
    <t xml:space="preserve">Actas de asistencia tecnica  </t>
  </si>
  <si>
    <t># de capacitaciones realizadas / # de capacitaciones programadas x 100</t>
  </si>
  <si>
    <t>Se realizan jornadas de socializacion de Lineamientos por laboratorio par la Vigilancia de eventos de interes en Salud Publica a los laboratorios ESE Hospital Jorge Cristo Sahium, IPS Toledo, IPS Agua Clara, ESE Hospital Noroccidental Abrego, ESE Hospital Isabel Celis La Playa (25/01/2018); Red privada de Laboratorios Clinicos (21/02/2018); ESE Imsalud, Ese Regional Norte, ESE Regional Centro, ESE Regional Suroriental (27/02/2018); Red Privada De Laboratorios Clínicos, ESE Hospital Jorge Cristo Sahium, ESE Imsalud,  ESE Huem, ESE Hospital San Juan de Dios Pamplona ( 28/02/2018)</t>
  </si>
  <si>
    <t>El 50 %   de los laboratorios habilitados de la red  con visita de asistencia tecnica  del LSPD</t>
  </si>
  <si>
    <t>Realizar visitas de asistencia tecnica a los laboratorios de la red</t>
  </si>
  <si>
    <t>Acta de visitas de monitoreo</t>
  </si>
  <si>
    <t># de laboratorios con visita de asistencia tecnica realizados / # de laboratorios con visita de asistencia tecnica  programados x 100</t>
  </si>
  <si>
    <t>Se realiza asistencia técnica al laboratorio HUEM para verificar la  implementación nueva tecnología Dx Virus respiratorios;   asistencia directa a la profesional de la Clínica Medico Quirurgica en lectura de lamina de Leishmaniasis; Visita asitencia tecnica Area Microbiologia al laboratorio Margie Ojeda, Vigilancia por laboratorio de resistencia bacteriana a los antimicrobianos en IAAS, Vigilancia EDA a Laboratorios y Servicios; Seguimiento  al Diagnóstico de Rubeola IgM por el Laboratorio a los laboratorios HUEM, Clinica Medical Duarte, Adriana Castañeda, CIADE IPS; Visita de asistencia tecnica  en el area de Micobacterias a los laboratorios Clinica Medico Quirurgica, Clinica Medical Duarte,  Centro de Analisis Inmunoclínico, Adriana Castañeda. No se puede realizar asistencia técnica a los laboratorios de Ocaña por problemas de orden publico</t>
  </si>
  <si>
    <t>Desarrollar en el 100% de los Bancos de sangre y Servicios Transfusionales acciones de inspeccion, vigilancia y control</t>
  </si>
  <si>
    <t xml:space="preserve">Realizar  visitas de asistencia tecnica  a los Bancos de Sangre y Servicios Transfusionales habilitados </t>
  </si>
  <si>
    <t>Acta de visitas de asistencia técnica</t>
  </si>
  <si>
    <t>No. de Bancos de Sangre y servicios transfusionales con apoyo en el componente de promocion</t>
  </si>
  <si>
    <t>Se programó visita al Banco de Sangre de la ESE Hospital Emiro Quintero Cañizares de Ocaña, no se pudo realizar por problemas de orden público</t>
  </si>
  <si>
    <t>Mantener la vigilancia  de aguas, alimentos y bebidas en apoyo al contol sanitario</t>
  </si>
  <si>
    <t xml:space="preserve">Realizar anàlisis fisicoquìmicos y microbiològicos de las muestras de agua y otras de ambiente recibidas en el laboratorio según demanda. </t>
  </si>
  <si>
    <t>Informes de análisis</t>
  </si>
  <si>
    <t># de muestras ambientales  procesadas en el LSPD /  # de muestras ambientales  recibidas en el LSPD x 100</t>
  </si>
  <si>
    <t xml:space="preserve"> según demanda. </t>
  </si>
  <si>
    <t xml:space="preserve">Se realizan análisis fisicoquímicos y mcrobiológicos a la muestras de aguas y alimentos de acueductos municipales, restaurantes escolares, restaurantes gastronómicos y establecimientos especiales en apoyo a la vigilancia y control sanitario.  Se suspendió el muestreo de aguas durante el mes de marzo por falta de insumos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</si>
</sst>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25"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Narrow"/>
      <family val="2"/>
    </font>
    <font>
      <sz val="9"/>
      <name val="Arial"/>
      <family val="2"/>
    </font>
    <font>
      <sz val="11"/>
      <name val="Arial Narrow"/>
      <family val="2"/>
    </font>
    <font>
      <sz val="12"/>
      <name val="Arial"/>
      <family val="2"/>
    </font>
    <font>
      <b/>
      <sz val="11"/>
      <color theme="1"/>
      <name val="Arial"/>
      <family val="2"/>
    </font>
    <font>
      <sz val="11"/>
      <color indexed="8"/>
      <name val="Arial"/>
      <family val="2"/>
    </font>
    <font>
      <sz val="10"/>
      <name val="Calibri"/>
      <family val="2"/>
      <scheme val="minor"/>
    </font>
    <font>
      <sz val="10"/>
      <color theme="1"/>
      <name val="Calibri"/>
      <family val="2"/>
      <scheme val="minor"/>
    </font>
    <font>
      <sz val="11"/>
      <color indexed="63"/>
      <name val="Arial"/>
      <family val="2"/>
    </font>
    <font>
      <sz val="11"/>
      <name val="Calibri"/>
      <family val="2"/>
      <scheme val="minor"/>
    </font>
    <font>
      <sz val="11"/>
      <color rgb="FF000000"/>
      <name val="Arial"/>
      <family val="2"/>
    </font>
    <font>
      <sz val="11"/>
      <color rgb="FFFF0000"/>
      <name val="Arial"/>
      <family val="2"/>
    </font>
    <font>
      <sz val="10"/>
      <name val="Gill Sans MT"/>
      <family val="2"/>
    </font>
    <font>
      <sz val="10"/>
      <name val="Arial Narrow"/>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6" tint="0.79998168889431442"/>
        <bgColor indexed="64"/>
      </patternFill>
    </fill>
    <fill>
      <patternFill patternType="solid">
        <fgColor theme="9"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44" fontId="4" fillId="0" borderId="0" applyFont="0" applyFill="0" applyBorder="0" applyAlignment="0" applyProtection="0"/>
  </cellStyleXfs>
  <cellXfs count="464">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49" fontId="1" fillId="0"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wrapText="1"/>
      <protection locked="0"/>
    </xf>
    <xf numFmtId="0" fontId="1" fillId="0" borderId="1" xfId="0" applyFont="1" applyFill="1" applyBorder="1" applyAlignment="1" applyProtection="1">
      <alignment wrapText="1"/>
      <protection locked="0"/>
    </xf>
    <xf numFmtId="1" fontId="1" fillId="0" borderId="1" xfId="0" applyNumberFormat="1" applyFont="1" applyFill="1" applyBorder="1" applyAlignment="1" applyProtection="1">
      <alignment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9" fontId="1" fillId="0" borderId="1" xfId="0" applyNumberFormat="1" applyFont="1" applyFill="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0" fillId="0" borderId="0" xfId="0" applyFill="1" applyAlignment="1" applyProtection="1">
      <alignment wrapText="1"/>
      <protection locked="0"/>
    </xf>
    <xf numFmtId="0" fontId="6" fillId="0" borderId="0" xfId="0" applyFont="1" applyAlignment="1" applyProtection="1">
      <alignment wrapText="1"/>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vertical="center" wrapText="1"/>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49" fontId="6" fillId="0" borderId="1" xfId="0" applyNumberFormat="1" applyFont="1" applyBorder="1" applyAlignment="1">
      <alignment vertical="center" wrapText="1"/>
    </xf>
    <xf numFmtId="49" fontId="6" fillId="0" borderId="1" xfId="0" applyNumberFormat="1" applyFont="1" applyBorder="1" applyAlignment="1" applyProtection="1">
      <alignment vertical="center" wrapText="1"/>
      <protection locked="0"/>
    </xf>
    <xf numFmtId="49" fontId="6" fillId="2" borderId="1" xfId="0" applyNumberFormat="1" applyFont="1" applyFill="1" applyBorder="1" applyAlignment="1" applyProtection="1">
      <alignment vertical="center" wrapText="1"/>
      <protection locked="0"/>
    </xf>
    <xf numFmtId="49" fontId="6" fillId="0" borderId="1" xfId="0" applyNumberFormat="1" applyFont="1" applyBorder="1" applyAlignment="1" applyProtection="1">
      <alignment wrapText="1"/>
      <protection locked="0"/>
    </xf>
    <xf numFmtId="0" fontId="6" fillId="0" borderId="1" xfId="0" applyFont="1" applyFill="1" applyBorder="1" applyAlignment="1">
      <alignment vertical="center" wrapText="1"/>
    </xf>
    <xf numFmtId="49" fontId="6" fillId="0" borderId="1" xfId="0" applyNumberFormat="1" applyFont="1" applyBorder="1" applyAlignment="1">
      <alignment wrapText="1"/>
    </xf>
    <xf numFmtId="0" fontId="6" fillId="2" borderId="1" xfId="0" applyFont="1" applyFill="1" applyBorder="1" applyAlignment="1" applyProtection="1">
      <alignment vertical="center" wrapText="1"/>
      <protection locked="0"/>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vertical="center" wrapText="1"/>
    </xf>
    <xf numFmtId="9" fontId="1" fillId="2" borderId="1" xfId="0" applyNumberFormat="1" applyFont="1" applyFill="1" applyBorder="1" applyAlignment="1" applyProtection="1">
      <alignment vertical="center" wrapText="1"/>
    </xf>
    <xf numFmtId="0" fontId="6" fillId="0" borderId="1" xfId="0"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1" fontId="1" fillId="2" borderId="8"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justify" vertical="center" wrapText="1" readingOrder="1"/>
    </xf>
    <xf numFmtId="0" fontId="1" fillId="0" borderId="1" xfId="0" applyFont="1" applyFill="1" applyBorder="1" applyAlignment="1">
      <alignment horizontal="left" vertical="center" wrapText="1" readingOrder="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9" fontId="2" fillId="2"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1" fontId="0" fillId="0" borderId="1" xfId="0" applyNumberForma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Border="1" applyAlignment="1" applyProtection="1">
      <alignment horizontal="center" wrapText="1"/>
      <protection locked="0"/>
    </xf>
    <xf numFmtId="49" fontId="0" fillId="0" borderId="1" xfId="0" applyNumberFormat="1" applyBorder="1" applyAlignment="1" applyProtection="1">
      <alignment horizontal="center" wrapText="1"/>
      <protection locked="0"/>
    </xf>
    <xf numFmtId="0" fontId="0" fillId="0" borderId="1" xfId="0" applyBorder="1" applyAlignment="1" applyProtection="1">
      <alignment wrapText="1"/>
      <protection locked="0"/>
    </xf>
    <xf numFmtId="49" fontId="0" fillId="0" borderId="1" xfId="0" applyNumberFormat="1" applyBorder="1" applyAlignment="1" applyProtection="1">
      <alignment wrapText="1"/>
      <protection locked="0"/>
    </xf>
    <xf numFmtId="0" fontId="1" fillId="0" borderId="1" xfId="2"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1" fontId="0" fillId="0" borderId="1" xfId="0" applyNumberForma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pplyProtection="1">
      <alignment horizontal="center" wrapText="1"/>
      <protection locked="0"/>
    </xf>
    <xf numFmtId="49" fontId="0" fillId="0" borderId="1" xfId="0" applyNumberFormat="1" applyFill="1" applyBorder="1" applyAlignment="1" applyProtection="1">
      <alignment horizontal="center" wrapText="1"/>
      <protection locked="0"/>
    </xf>
    <xf numFmtId="0" fontId="0" fillId="0" borderId="1" xfId="0" applyFill="1" applyBorder="1" applyAlignment="1" applyProtection="1">
      <alignment wrapText="1"/>
      <protection locked="0"/>
    </xf>
    <xf numFmtId="49" fontId="0" fillId="0" borderId="1" xfId="0" applyNumberFormat="1" applyFill="1" applyBorder="1" applyAlignment="1" applyProtection="1">
      <alignment wrapText="1"/>
      <protection locked="0"/>
    </xf>
    <xf numFmtId="0" fontId="1" fillId="0" borderId="13" xfId="0" applyFont="1" applyFill="1" applyBorder="1" applyAlignment="1">
      <alignment horizontal="center" vertical="center" wrapText="1"/>
    </xf>
    <xf numFmtId="0" fontId="0" fillId="0" borderId="1" xfId="0" applyNumberFormat="1" applyFill="1" applyBorder="1" applyAlignment="1" applyProtection="1">
      <alignment horizontal="center" wrapText="1"/>
      <protection locked="0"/>
    </xf>
    <xf numFmtId="0" fontId="13" fillId="0" borderId="1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30" xfId="0" applyBorder="1" applyAlignment="1" applyProtection="1">
      <alignment wrapText="1"/>
      <protection locked="0"/>
    </xf>
    <xf numFmtId="0" fontId="0" fillId="0" borderId="31" xfId="0" applyBorder="1" applyAlignment="1" applyProtection="1">
      <alignment horizontal="center" wrapText="1"/>
      <protection locked="0"/>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top" wrapText="1"/>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lignment horizontal="left" vertical="top" wrapText="1"/>
    </xf>
    <xf numFmtId="9" fontId="2" fillId="0" borderId="11" xfId="3" applyFont="1" applyFill="1" applyBorder="1" applyAlignment="1" applyProtection="1">
      <alignment horizontal="center" vertical="center" wrapText="1"/>
    </xf>
    <xf numFmtId="1" fontId="0" fillId="0" borderId="14" xfId="0" applyNumberFormat="1" applyBorder="1" applyAlignment="1" applyProtection="1">
      <alignment horizontal="center" vertical="center" wrapText="1"/>
      <protection locked="0"/>
    </xf>
    <xf numFmtId="10" fontId="0" fillId="0" borderId="1" xfId="0" applyNumberFormat="1" applyBorder="1" applyAlignment="1">
      <alignment horizontal="left" vertical="top" wrapText="1"/>
    </xf>
    <xf numFmtId="0" fontId="1" fillId="0" borderId="1" xfId="0" applyNumberFormat="1" applyFont="1" applyFill="1" applyBorder="1" applyAlignment="1">
      <alignment horizontal="left" vertical="top" wrapText="1"/>
    </xf>
    <xf numFmtId="0" fontId="14" fillId="0" borderId="1" xfId="2"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NumberFormat="1" applyBorder="1" applyAlignment="1" applyProtection="1">
      <alignment vertical="top" wrapText="1"/>
      <protection locked="0"/>
    </xf>
    <xf numFmtId="0" fontId="14" fillId="0" borderId="1" xfId="0" applyFont="1" applyFill="1" applyBorder="1" applyAlignment="1">
      <alignment horizontal="left" vertical="top" wrapText="1"/>
    </xf>
    <xf numFmtId="0" fontId="0" fillId="0" borderId="1" xfId="0" applyNumberForma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NumberFormat="1" applyBorder="1" applyAlignment="1">
      <alignment vertical="top" wrapText="1"/>
    </xf>
    <xf numFmtId="3" fontId="0" fillId="0" borderId="1"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0" fillId="0" borderId="1" xfId="0" applyBorder="1" applyAlignment="1">
      <alignment vertical="center" wrapText="1"/>
    </xf>
    <xf numFmtId="9" fontId="2" fillId="0" borderId="13" xfId="3"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0" fontId="0" fillId="0" borderId="1" xfId="0" applyNumberFormat="1" applyFill="1" applyBorder="1" applyAlignment="1">
      <alignment vertical="top" wrapText="1"/>
    </xf>
    <xf numFmtId="0" fontId="0" fillId="0" borderId="1" xfId="0" applyBorder="1" applyAlignment="1" applyProtection="1">
      <alignment horizontal="center" vertical="center" wrapText="1"/>
      <protection locked="0"/>
    </xf>
    <xf numFmtId="0" fontId="0" fillId="2" borderId="1" xfId="0" applyNumberFormat="1" applyFill="1" applyBorder="1" applyAlignment="1">
      <alignment vertical="top" wrapText="1"/>
    </xf>
    <xf numFmtId="0" fontId="6" fillId="0" borderId="0" xfId="0" applyFont="1" applyAlignment="1">
      <alignment horizontal="justify" vertical="top"/>
    </xf>
    <xf numFmtId="0" fontId="0" fillId="0" borderId="1" xfId="0" applyBorder="1" applyAlignment="1" applyProtection="1">
      <alignment horizontal="center" vertical="top" wrapText="1"/>
      <protection locked="0"/>
    </xf>
    <xf numFmtId="0" fontId="0" fillId="0" borderId="1" xfId="0" applyFill="1" applyBorder="1" applyAlignment="1" applyProtection="1">
      <alignment horizontal="left" vertical="top" wrapText="1"/>
      <protection locked="0"/>
    </xf>
    <xf numFmtId="43" fontId="0" fillId="0" borderId="1" xfId="5" applyFont="1" applyFill="1" applyBorder="1" applyAlignment="1">
      <alignment horizontal="center" vertical="center" wrapText="1"/>
    </xf>
    <xf numFmtId="0" fontId="0" fillId="0" borderId="1" xfId="0" applyFill="1" applyBorder="1" applyAlignment="1">
      <alignment vertical="top" wrapText="1"/>
    </xf>
    <xf numFmtId="43" fontId="0" fillId="0" borderId="1" xfId="5" applyFont="1" applyBorder="1" applyAlignment="1">
      <alignment horizontal="center" vertical="center" wrapText="1"/>
    </xf>
    <xf numFmtId="9" fontId="15" fillId="2" borderId="1" xfId="0" applyNumberFormat="1" applyFont="1" applyFill="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0" fillId="0" borderId="1" xfId="0" applyFill="1" applyBorder="1" applyAlignment="1">
      <alignment vertical="center" wrapText="1"/>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left" vertical="top" wrapText="1"/>
      <protection locked="0"/>
    </xf>
    <xf numFmtId="0" fontId="0" fillId="0" borderId="1" xfId="0" applyFont="1" applyFill="1" applyBorder="1" applyAlignment="1">
      <alignment vertical="top" wrapText="1"/>
    </xf>
    <xf numFmtId="0" fontId="0" fillId="0" borderId="1" xfId="0" applyBorder="1" applyAlignment="1">
      <alignment horizontal="left" vertical="top" wrapText="1"/>
    </xf>
    <xf numFmtId="0" fontId="6" fillId="0" borderId="0" xfId="0" applyFont="1" applyFill="1" applyAlignment="1">
      <alignment horizontal="justify" vertical="top"/>
    </xf>
    <xf numFmtId="0" fontId="6" fillId="0" borderId="32" xfId="0" applyFont="1" applyFill="1" applyBorder="1" applyAlignment="1">
      <alignment horizontal="justify" vertical="top"/>
    </xf>
    <xf numFmtId="0" fontId="0" fillId="0" borderId="1" xfId="0" applyBorder="1" applyAlignment="1">
      <alignment horizontal="left" vertical="center" wrapText="1"/>
    </xf>
    <xf numFmtId="0" fontId="7" fillId="0" borderId="0" xfId="0" applyFont="1" applyFill="1" applyAlignment="1">
      <alignment horizontal="justify" vertical="top"/>
    </xf>
    <xf numFmtId="0" fontId="6" fillId="0" borderId="1" xfId="0"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1" fillId="2" borderId="1" xfId="0" applyFont="1" applyFill="1" applyBorder="1" applyAlignment="1">
      <alignment horizontal="center" vertical="center"/>
    </xf>
    <xf numFmtId="0" fontId="6" fillId="0" borderId="1" xfId="0" applyFont="1" applyBorder="1" applyAlignment="1" applyProtection="1">
      <alignment horizontal="center" wrapText="1"/>
      <protection locked="0"/>
    </xf>
    <xf numFmtId="49" fontId="6" fillId="0" borderId="1" xfId="0" applyNumberFormat="1" applyFont="1" applyBorder="1" applyAlignment="1" applyProtection="1">
      <alignment horizontal="center" wrapText="1"/>
      <protection locked="0"/>
    </xf>
    <xf numFmtId="49" fontId="6"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center" wrapText="1"/>
      <protection locked="0"/>
    </xf>
    <xf numFmtId="49" fontId="6" fillId="0" borderId="1" xfId="0" applyNumberFormat="1" applyFont="1" applyFill="1" applyBorder="1" applyAlignment="1" applyProtection="1">
      <alignment horizontal="center" wrapText="1"/>
      <protection locked="0"/>
    </xf>
    <xf numFmtId="0" fontId="6" fillId="0" borderId="1" xfId="0" applyFont="1" applyFill="1" applyBorder="1" applyAlignment="1" applyProtection="1">
      <alignment wrapText="1"/>
      <protection locked="0"/>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9" fontId="1" fillId="0" borderId="1" xfId="3"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1" fillId="2" borderId="5" xfId="0" applyNumberFormat="1" applyFont="1" applyFill="1" applyBorder="1" applyAlignment="1" applyProtection="1">
      <alignment horizontal="center" vertical="center" wrapText="1"/>
    </xf>
    <xf numFmtId="9" fontId="1" fillId="2" borderId="32" xfId="0" applyNumberFormat="1" applyFont="1" applyFill="1" applyBorder="1" applyAlignment="1" applyProtection="1">
      <alignment horizontal="center" vertical="center" wrapText="1"/>
    </xf>
    <xf numFmtId="9" fontId="1" fillId="0" borderId="5" xfId="3" applyFont="1" applyFill="1" applyBorder="1" applyAlignment="1" applyProtection="1">
      <alignment horizontal="center" vertical="center" wrapText="1"/>
    </xf>
    <xf numFmtId="9" fontId="1" fillId="0" borderId="32" xfId="3" applyFont="1" applyFill="1" applyBorder="1" applyAlignment="1" applyProtection="1">
      <alignment horizontal="center" vertical="center" wrapText="1"/>
    </xf>
    <xf numFmtId="1" fontId="6" fillId="0" borderId="5" xfId="0" applyNumberFormat="1" applyFont="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6" fillId="8" borderId="1" xfId="0" applyFont="1" applyFill="1" applyBorder="1" applyAlignment="1">
      <alignment horizontal="justify" vertical="center" wrapText="1"/>
    </xf>
    <xf numFmtId="0" fontId="1" fillId="8" borderId="1" xfId="0" applyFont="1" applyFill="1" applyBorder="1" applyAlignment="1">
      <alignment vertical="center" wrapText="1"/>
    </xf>
    <xf numFmtId="0" fontId="1" fillId="8"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1" fontId="1" fillId="8" borderId="8" xfId="0" applyNumberFormat="1" applyFont="1" applyFill="1" applyBorder="1" applyAlignment="1">
      <alignment horizontal="center" vertical="center" wrapText="1"/>
    </xf>
    <xf numFmtId="9" fontId="1" fillId="8" borderId="1" xfId="0" applyNumberFormat="1" applyFont="1" applyFill="1" applyBorder="1" applyAlignment="1" applyProtection="1">
      <alignment horizontal="center" vertical="center" wrapText="1"/>
    </xf>
    <xf numFmtId="0" fontId="1" fillId="8" borderId="1" xfId="0" applyNumberFormat="1" applyFont="1" applyFill="1" applyBorder="1" applyAlignment="1">
      <alignment vertical="center" wrapText="1"/>
    </xf>
    <xf numFmtId="9" fontId="1" fillId="8" borderId="1" xfId="3"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protection locked="0"/>
    </xf>
    <xf numFmtId="49" fontId="6" fillId="8" borderId="1" xfId="0" applyNumberFormat="1"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1" fillId="8" borderId="1" xfId="0" applyFont="1" applyFill="1" applyBorder="1" applyAlignment="1">
      <alignment wrapText="1"/>
    </xf>
    <xf numFmtId="0" fontId="17" fillId="2" borderId="1" xfId="0" applyFont="1" applyFill="1" applyBorder="1" applyAlignment="1">
      <alignment horizontal="center" vertical="center"/>
    </xf>
    <xf numFmtId="0" fontId="3" fillId="8" borderId="1" xfId="0" applyNumberFormat="1" applyFont="1" applyFill="1" applyBorder="1" applyAlignment="1">
      <alignment vertical="center" wrapText="1"/>
    </xf>
    <xf numFmtId="0" fontId="1" fillId="8" borderId="1" xfId="2" applyFont="1" applyFill="1" applyBorder="1" applyAlignment="1">
      <alignment vertical="center" wrapText="1"/>
    </xf>
    <xf numFmtId="1" fontId="1" fillId="8" borderId="5" xfId="0" applyNumberFormat="1" applyFont="1" applyFill="1" applyBorder="1" applyAlignment="1">
      <alignment horizontal="center" vertical="center" wrapText="1"/>
    </xf>
    <xf numFmtId="9" fontId="1" fillId="8" borderId="1" xfId="3" applyFont="1" applyFill="1" applyBorder="1" applyAlignment="1" applyProtection="1">
      <alignment vertical="center" wrapText="1"/>
    </xf>
    <xf numFmtId="0" fontId="6" fillId="8" borderId="1" xfId="0" applyFont="1" applyFill="1" applyBorder="1" applyAlignment="1" applyProtection="1">
      <alignment vertical="center" wrapText="1"/>
      <protection locked="0"/>
    </xf>
    <xf numFmtId="49" fontId="6" fillId="8" borderId="1" xfId="0" applyNumberFormat="1" applyFont="1" applyFill="1" applyBorder="1" applyAlignment="1" applyProtection="1">
      <alignment vertical="center" wrapText="1"/>
      <protection locked="0"/>
    </xf>
    <xf numFmtId="9" fontId="1" fillId="8" borderId="1" xfId="0" applyNumberFormat="1" applyFont="1" applyFill="1" applyBorder="1" applyAlignment="1" applyProtection="1">
      <alignment vertical="center" wrapText="1"/>
    </xf>
    <xf numFmtId="3" fontId="3" fillId="2" borderId="1" xfId="2" applyNumberFormat="1" applyFont="1" applyFill="1" applyBorder="1" applyAlignment="1">
      <alignment horizontal="center" vertical="center" wrapText="1"/>
    </xf>
    <xf numFmtId="0" fontId="1" fillId="8" borderId="1" xfId="2" applyFont="1" applyFill="1" applyBorder="1" applyAlignment="1">
      <alignment vertical="top" wrapText="1"/>
    </xf>
    <xf numFmtId="0" fontId="1" fillId="8" borderId="8" xfId="0" applyFont="1" applyFill="1" applyBorder="1" applyAlignment="1">
      <alignment horizontal="center" vertical="center" wrapText="1"/>
    </xf>
    <xf numFmtId="9" fontId="1" fillId="8" borderId="1" xfId="3" applyFont="1" applyFill="1" applyBorder="1" applyAlignment="1">
      <alignment horizontal="center" vertical="center" wrapText="1"/>
    </xf>
    <xf numFmtId="0" fontId="18"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32" xfId="0"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1" fillId="0" borderId="1" xfId="0" applyFont="1" applyFill="1" applyBorder="1" applyAlignment="1">
      <alignment vertical="top" wrapText="1"/>
    </xf>
    <xf numFmtId="9" fontId="6" fillId="2"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20" fillId="2"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9" fontId="2" fillId="0"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9" fontId="2" fillId="0" borderId="32" xfId="0" applyNumberFormat="1" applyFont="1" applyFill="1" applyBorder="1" applyAlignment="1" applyProtection="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22" fillId="0" borderId="1" xfId="0" applyFont="1" applyFill="1" applyBorder="1" applyAlignment="1" applyProtection="1">
      <alignment wrapText="1"/>
      <protection locked="0"/>
    </xf>
    <xf numFmtId="9" fontId="1"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1" fontId="6" fillId="2" borderId="8"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1" fontId="6" fillId="0" borderId="1" xfId="0" applyNumberFormat="1" applyFont="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1" fontId="6" fillId="0" borderId="1" xfId="0" applyNumberFormat="1" applyFont="1" applyBorder="1" applyAlignment="1">
      <alignment vertical="center" wrapText="1"/>
    </xf>
    <xf numFmtId="1" fontId="6" fillId="0" borderId="1" xfId="0" applyNumberFormat="1" applyFont="1" applyBorder="1" applyAlignment="1" applyProtection="1">
      <alignment vertical="center" wrapText="1"/>
      <protection locked="0"/>
    </xf>
    <xf numFmtId="9" fontId="1" fillId="2" borderId="32" xfId="3" applyFont="1" applyFill="1" applyBorder="1" applyAlignment="1" applyProtection="1">
      <alignment horizontal="center" vertical="center" wrapText="1"/>
    </xf>
    <xf numFmtId="1" fontId="6" fillId="0" borderId="32" xfId="0" applyNumberFormat="1" applyFont="1" applyBorder="1" applyAlignment="1">
      <alignment vertical="center" wrapText="1"/>
    </xf>
    <xf numFmtId="1" fontId="6" fillId="0" borderId="32" xfId="0" applyNumberFormat="1" applyFont="1" applyBorder="1" applyAlignment="1" applyProtection="1">
      <alignment vertical="center" wrapText="1"/>
      <protection locked="0"/>
    </xf>
    <xf numFmtId="49" fontId="6" fillId="0" borderId="32" xfId="0" applyNumberFormat="1" applyFont="1" applyBorder="1" applyAlignment="1">
      <alignment wrapText="1"/>
    </xf>
    <xf numFmtId="1" fontId="6" fillId="2" borderId="5" xfId="0" applyNumberFormat="1" applyFont="1" applyFill="1" applyBorder="1" applyAlignment="1" applyProtection="1">
      <alignment horizontal="center" vertical="center" wrapText="1"/>
      <protection locked="0"/>
    </xf>
    <xf numFmtId="0" fontId="1" fillId="2" borderId="5" xfId="0" applyFont="1" applyFill="1" applyBorder="1" applyAlignment="1">
      <alignment vertical="center" wrapText="1"/>
    </xf>
    <xf numFmtId="0" fontId="1" fillId="2"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9" fontId="1" fillId="2" borderId="5" xfId="3" applyFont="1" applyFill="1" applyBorder="1" applyAlignment="1" applyProtection="1">
      <alignment horizontal="center" vertical="center" wrapText="1"/>
    </xf>
    <xf numFmtId="1" fontId="6" fillId="0" borderId="5" xfId="0" applyNumberFormat="1" applyFont="1" applyBorder="1" applyAlignment="1">
      <alignment horizontal="center" vertical="center" wrapText="1"/>
    </xf>
    <xf numFmtId="49" fontId="6" fillId="0" borderId="5" xfId="0" applyNumberFormat="1" applyFont="1" applyBorder="1" applyAlignment="1">
      <alignment wrapText="1"/>
    </xf>
    <xf numFmtId="0" fontId="16" fillId="2" borderId="1" xfId="0" applyFont="1" applyFill="1" applyBorder="1" applyAlignment="1">
      <alignment horizontal="center" vertical="center" wrapText="1"/>
    </xf>
    <xf numFmtId="9" fontId="1" fillId="0" borderId="5" xfId="0" applyNumberFormat="1" applyFont="1" applyFill="1" applyBorder="1" applyAlignment="1" applyProtection="1">
      <alignment horizontal="center" vertical="center" wrapText="1"/>
    </xf>
    <xf numFmtId="49" fontId="6" fillId="0" borderId="1" xfId="0" applyNumberFormat="1" applyFont="1" applyFill="1" applyBorder="1" applyAlignment="1">
      <alignment vertical="center" wrapText="1"/>
    </xf>
    <xf numFmtId="0" fontId="6" fillId="2" borderId="1" xfId="0" applyFont="1" applyFill="1" applyBorder="1" applyAlignment="1">
      <alignment horizontal="center" wrapText="1"/>
    </xf>
    <xf numFmtId="0" fontId="1" fillId="2" borderId="1" xfId="0" applyNumberFormat="1" applyFont="1" applyFill="1" applyBorder="1" applyAlignment="1">
      <alignment vertical="center" wrapText="1"/>
    </xf>
    <xf numFmtId="0" fontId="1" fillId="2" borderId="32" xfId="0" applyNumberFormat="1" applyFont="1" applyFill="1" applyBorder="1" applyAlignment="1">
      <alignment vertical="center" wrapText="1"/>
    </xf>
    <xf numFmtId="0" fontId="1" fillId="2" borderId="32" xfId="0"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6" fillId="0" borderId="1"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0" borderId="32" xfId="0" applyFont="1" applyBorder="1" applyAlignment="1">
      <alignment horizontal="justify" vertical="center" wrapText="1"/>
    </xf>
    <xf numFmtId="0" fontId="1" fillId="0" borderId="32" xfId="0" applyFont="1" applyFill="1" applyBorder="1" applyAlignment="1">
      <alignment horizontal="justify" vertical="center" wrapText="1"/>
    </xf>
    <xf numFmtId="9" fontId="2" fillId="0" borderId="32" xfId="3"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vertical="center" wrapText="1"/>
    </xf>
    <xf numFmtId="0" fontId="1" fillId="0" borderId="1" xfId="0" applyNumberFormat="1" applyFont="1" applyFill="1" applyBorder="1" applyAlignment="1" applyProtection="1">
      <alignment vertical="center" wrapText="1"/>
      <protection locked="0"/>
    </xf>
    <xf numFmtId="0" fontId="6" fillId="0" borderId="1" xfId="0" applyFont="1" applyBorder="1" applyAlignment="1">
      <alignment horizontal="center" vertical="center"/>
    </xf>
    <xf numFmtId="9" fontId="1"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pplyProtection="1">
      <alignment horizontal="center" wrapText="1"/>
      <protection locked="0"/>
    </xf>
    <xf numFmtId="1" fontId="6" fillId="0" borderId="5"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32" xfId="0" applyNumberFormat="1" applyFont="1" applyBorder="1" applyAlignment="1">
      <alignment horizontal="center" vertical="center" wrapText="1"/>
    </xf>
    <xf numFmtId="9" fontId="1" fillId="2" borderId="5" xfId="0" applyNumberFormat="1" applyFont="1" applyFill="1" applyBorder="1" applyAlignment="1" applyProtection="1">
      <alignment horizontal="center" vertical="center" wrapText="1"/>
    </xf>
    <xf numFmtId="9" fontId="1" fillId="2" borderId="6" xfId="0" applyNumberFormat="1" applyFont="1" applyFill="1" applyBorder="1" applyAlignment="1" applyProtection="1">
      <alignment horizontal="center" vertical="center" wrapText="1"/>
    </xf>
    <xf numFmtId="9" fontId="1" fillId="2" borderId="32" xfId="0" applyNumberFormat="1" applyFont="1" applyFill="1" applyBorder="1" applyAlignment="1" applyProtection="1">
      <alignment horizontal="center" vertical="center" wrapText="1"/>
    </xf>
    <xf numFmtId="0" fontId="6" fillId="0" borderId="5"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32" xfId="0" applyFont="1" applyBorder="1" applyAlignment="1" applyProtection="1">
      <alignment horizontal="center" wrapText="1"/>
      <protection locked="0"/>
    </xf>
    <xf numFmtId="9" fontId="1" fillId="0" borderId="5" xfId="3" applyFont="1" applyFill="1" applyBorder="1" applyAlignment="1" applyProtection="1">
      <alignment horizontal="center" vertical="center" wrapText="1"/>
    </xf>
    <xf numFmtId="9" fontId="1" fillId="0" borderId="6" xfId="3" applyFont="1" applyFill="1" applyBorder="1" applyAlignment="1" applyProtection="1">
      <alignment horizontal="center" vertical="center" wrapText="1"/>
    </xf>
    <xf numFmtId="9" fontId="1" fillId="0" borderId="32" xfId="3" applyFont="1" applyFill="1" applyBorder="1" applyAlignment="1" applyProtection="1">
      <alignment horizontal="center"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9" fontId="2" fillId="0" borderId="5" xfId="0" applyNumberFormat="1" applyFont="1" applyFill="1" applyBorder="1" applyAlignment="1" applyProtection="1">
      <alignment horizontal="center" vertical="center" wrapText="1"/>
    </xf>
    <xf numFmtId="9" fontId="2" fillId="0" borderId="32"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2" xfId="0" applyNumberFormat="1"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1" fontId="6" fillId="0" borderId="32"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21" fillId="0" borderId="1" xfId="0" applyFont="1" applyBorder="1" applyAlignment="1">
      <alignment vertical="center" wrapText="1"/>
    </xf>
    <xf numFmtId="0" fontId="6" fillId="0" borderId="1" xfId="0" applyFont="1" applyBorder="1" applyAlignment="1">
      <alignment horizontal="left" vertical="center" wrapText="1" indent="3"/>
    </xf>
    <xf numFmtId="9" fontId="2" fillId="0" borderId="6"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5" xfId="0" applyNumberFormat="1" applyFont="1" applyBorder="1" applyAlignment="1" applyProtection="1">
      <alignment horizontal="center" wrapText="1"/>
      <protection locked="0"/>
    </xf>
    <xf numFmtId="49" fontId="6" fillId="0" borderId="32" xfId="0" applyNumberFormat="1" applyFont="1" applyBorder="1" applyAlignment="1" applyProtection="1">
      <alignment horizontal="center" wrapText="1"/>
      <protection locked="0"/>
    </xf>
    <xf numFmtId="1" fontId="6" fillId="0" borderId="5" xfId="0" applyNumberFormat="1" applyFont="1" applyBorder="1" applyAlignment="1" applyProtection="1">
      <alignment horizontal="center" vertical="center" wrapText="1"/>
      <protection locked="0"/>
    </xf>
    <xf numFmtId="1" fontId="6" fillId="0" borderId="32" xfId="0" applyNumberFormat="1" applyFont="1" applyBorder="1" applyAlignment="1" applyProtection="1">
      <alignment horizontal="center" vertical="center" wrapText="1"/>
      <protection locked="0"/>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1" xfId="0" applyFont="1" applyFill="1" applyBorder="1" applyAlignment="1">
      <alignment horizontal="justify" vertical="center" wrapText="1" readingOrder="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3" fillId="9" borderId="1" xfId="0" applyFont="1" applyFill="1" applyBorder="1" applyAlignment="1">
      <alignment vertical="center" wrapText="1"/>
    </xf>
    <xf numFmtId="0" fontId="23" fillId="9" borderId="1" xfId="0" applyFont="1" applyFill="1" applyBorder="1" applyAlignment="1">
      <alignment vertical="center" wrapText="1"/>
    </xf>
    <xf numFmtId="0" fontId="1" fillId="9" borderId="1" xfId="0" applyFont="1" applyFill="1" applyBorder="1" applyAlignment="1">
      <alignment vertical="center" wrapText="1"/>
    </xf>
    <xf numFmtId="1" fontId="1" fillId="9" borderId="1" xfId="0" applyNumberFormat="1" applyFont="1" applyFill="1" applyBorder="1" applyAlignment="1">
      <alignment vertical="center" wrapText="1"/>
    </xf>
    <xf numFmtId="1" fontId="6" fillId="9" borderId="8" xfId="0" applyNumberFormat="1" applyFont="1" applyFill="1" applyBorder="1" applyAlignment="1" applyProtection="1">
      <alignment vertical="center" wrapText="1"/>
      <protection locked="0"/>
    </xf>
    <xf numFmtId="9" fontId="1" fillId="9" borderId="1" xfId="3" applyFont="1" applyFill="1" applyBorder="1" applyAlignment="1" applyProtection="1">
      <alignment vertical="center" wrapText="1"/>
    </xf>
    <xf numFmtId="1" fontId="1" fillId="9" borderId="1" xfId="0" quotePrefix="1" applyNumberFormat="1" applyFont="1" applyFill="1" applyBorder="1" applyAlignment="1">
      <alignment vertical="center" wrapText="1"/>
    </xf>
    <xf numFmtId="1" fontId="6" fillId="9" borderId="1" xfId="0" applyNumberFormat="1"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49" fontId="6" fillId="9" borderId="1" xfId="0" applyNumberFormat="1" applyFont="1" applyFill="1" applyBorder="1" applyAlignment="1" applyProtection="1">
      <alignment vertical="center" wrapText="1"/>
      <protection locked="0"/>
    </xf>
    <xf numFmtId="0" fontId="6" fillId="9" borderId="1" xfId="0" applyFont="1" applyFill="1" applyBorder="1" applyAlignment="1" applyProtection="1">
      <alignment wrapText="1"/>
      <protection locked="0"/>
    </xf>
    <xf numFmtId="49" fontId="6" fillId="9" borderId="1" xfId="0" applyNumberFormat="1" applyFont="1" applyFill="1" applyBorder="1" applyAlignment="1" applyProtection="1">
      <alignment wrapText="1"/>
      <protection locked="0"/>
    </xf>
    <xf numFmtId="0" fontId="6" fillId="9" borderId="1" xfId="0" applyFont="1" applyFill="1" applyBorder="1" applyAlignment="1">
      <alignment vertical="center" wrapText="1"/>
    </xf>
    <xf numFmtId="0" fontId="6" fillId="9" borderId="1" xfId="0" applyFont="1" applyFill="1" applyBorder="1" applyAlignment="1">
      <alignment vertical="center" wrapText="1"/>
    </xf>
    <xf numFmtId="1" fontId="6" fillId="9" borderId="1" xfId="0" applyNumberFormat="1" applyFont="1" applyFill="1" applyBorder="1" applyAlignment="1">
      <alignment vertical="center" wrapText="1"/>
    </xf>
    <xf numFmtId="0" fontId="6" fillId="9" borderId="1" xfId="0" applyFont="1" applyFill="1" applyBorder="1" applyAlignment="1">
      <alignment wrapText="1"/>
    </xf>
    <xf numFmtId="0" fontId="1" fillId="9" borderId="1" xfId="2" applyFont="1" applyFill="1" applyBorder="1" applyAlignment="1">
      <alignment vertical="center" wrapText="1"/>
    </xf>
    <xf numFmtId="0" fontId="1" fillId="9" borderId="8" xfId="0" applyFont="1" applyFill="1" applyBorder="1" applyAlignment="1">
      <alignment vertical="center" wrapText="1"/>
    </xf>
    <xf numFmtId="9" fontId="1" fillId="9" borderId="1" xfId="3" applyFont="1" applyFill="1" applyBorder="1" applyAlignment="1">
      <alignment vertical="center" wrapText="1"/>
    </xf>
    <xf numFmtId="0" fontId="6" fillId="9" borderId="5" xfId="0" applyFont="1" applyFill="1" applyBorder="1" applyAlignment="1">
      <alignment vertical="center" wrapText="1"/>
    </xf>
    <xf numFmtId="1" fontId="6" fillId="9" borderId="1" xfId="0" quotePrefix="1" applyNumberFormat="1" applyFont="1" applyFill="1" applyBorder="1" applyAlignment="1">
      <alignment vertical="center" wrapText="1"/>
    </xf>
    <xf numFmtId="0" fontId="6" fillId="9" borderId="32" xfId="0" applyFont="1" applyFill="1" applyBorder="1" applyAlignment="1">
      <alignment vertical="center" wrapText="1"/>
    </xf>
    <xf numFmtId="9" fontId="6" fillId="9" borderId="1" xfId="0" applyNumberFormat="1" applyFont="1" applyFill="1" applyBorder="1" applyAlignment="1">
      <alignment vertical="center" wrapText="1"/>
    </xf>
    <xf numFmtId="9" fontId="1" fillId="9" borderId="1" xfId="0" applyNumberFormat="1" applyFont="1" applyFill="1" applyBorder="1" applyAlignment="1" applyProtection="1">
      <alignment vertical="center" wrapText="1"/>
    </xf>
    <xf numFmtId="0" fontId="24" fillId="9" borderId="1" xfId="0" applyFont="1" applyFill="1" applyBorder="1" applyAlignment="1">
      <alignment vertical="center" wrapText="1"/>
    </xf>
    <xf numFmtId="0" fontId="24" fillId="9" borderId="1" xfId="2" applyNumberFormat="1" applyFont="1" applyFill="1" applyBorder="1" applyAlignment="1">
      <alignment vertical="center" wrapText="1"/>
    </xf>
    <xf numFmtId="0" fontId="6" fillId="9" borderId="32" xfId="0" applyFont="1" applyFill="1" applyBorder="1" applyAlignment="1">
      <alignment vertical="center" wrapText="1"/>
    </xf>
    <xf numFmtId="0" fontId="6" fillId="9" borderId="6" xfId="0" applyFont="1" applyFill="1" applyBorder="1" applyAlignment="1">
      <alignment vertical="center" wrapText="1"/>
    </xf>
    <xf numFmtId="0" fontId="0" fillId="9" borderId="0" xfId="0" applyFill="1" applyAlignment="1" applyProtection="1">
      <alignment vertical="center" wrapText="1"/>
      <protection locked="0"/>
    </xf>
    <xf numFmtId="0" fontId="21" fillId="9" borderId="1" xfId="0" applyFont="1" applyFill="1" applyBorder="1" applyAlignment="1">
      <alignment vertical="center" wrapText="1"/>
    </xf>
    <xf numFmtId="0" fontId="0" fillId="9" borderId="1" xfId="0" applyFill="1" applyBorder="1" applyAlignment="1" applyProtection="1">
      <alignment vertical="center" wrapText="1"/>
      <protection locked="0"/>
    </xf>
    <xf numFmtId="0" fontId="0" fillId="9" borderId="1" xfId="0" applyFill="1" applyBorder="1" applyAlignment="1" applyProtection="1">
      <alignment wrapText="1"/>
      <protection locked="0"/>
    </xf>
    <xf numFmtId="0" fontId="1" fillId="9" borderId="1" xfId="4" applyFont="1" applyFill="1" applyBorder="1" applyAlignment="1">
      <alignment vertical="center" wrapText="1"/>
    </xf>
    <xf numFmtId="0" fontId="1" fillId="9" borderId="5" xfId="0" applyFont="1" applyFill="1" applyBorder="1" applyAlignment="1">
      <alignment vertical="center" wrapText="1"/>
    </xf>
    <xf numFmtId="0" fontId="1" fillId="9" borderId="6" xfId="0" applyFont="1" applyFill="1" applyBorder="1" applyAlignment="1">
      <alignment vertical="center" wrapText="1"/>
    </xf>
    <xf numFmtId="0" fontId="1" fillId="9" borderId="1" xfId="0" applyFont="1" applyFill="1" applyBorder="1" applyAlignment="1" applyProtection="1">
      <alignment vertical="center" wrapText="1"/>
    </xf>
    <xf numFmtId="1" fontId="6" fillId="9" borderId="1" xfId="6" applyNumberFormat="1" applyFont="1" applyFill="1" applyBorder="1" applyAlignment="1">
      <alignment vertical="center" wrapText="1"/>
    </xf>
    <xf numFmtId="1" fontId="6" fillId="9" borderId="8" xfId="6" applyNumberFormat="1" applyFont="1" applyFill="1" applyBorder="1" applyAlignment="1" applyProtection="1">
      <alignment vertical="center" wrapText="1"/>
      <protection locked="0"/>
    </xf>
    <xf numFmtId="0" fontId="6" fillId="9" borderId="1" xfId="0" applyNumberFormat="1" applyFont="1" applyFill="1" applyBorder="1" applyAlignment="1">
      <alignment vertical="center" wrapText="1"/>
    </xf>
    <xf numFmtId="1" fontId="6" fillId="9" borderId="1" xfId="6" applyNumberFormat="1" applyFont="1" applyFill="1" applyBorder="1" applyAlignment="1" applyProtection="1">
      <alignment vertical="center" wrapText="1"/>
      <protection locked="0"/>
    </xf>
    <xf numFmtId="0" fontId="1" fillId="9" borderId="32" xfId="0" applyFont="1" applyFill="1" applyBorder="1" applyAlignment="1">
      <alignment vertical="center" wrapText="1"/>
    </xf>
    <xf numFmtId="49" fontId="6" fillId="9" borderId="1" xfId="0" applyNumberFormat="1" applyFont="1" applyFill="1" applyBorder="1" applyAlignment="1">
      <alignment wrapText="1"/>
    </xf>
    <xf numFmtId="0" fontId="1" fillId="9" borderId="1" xfId="0" applyFont="1" applyFill="1" applyBorder="1" applyAlignment="1">
      <alignment vertical="center" wrapText="1"/>
    </xf>
    <xf numFmtId="49" fontId="6" fillId="9" borderId="1" xfId="0" applyNumberFormat="1" applyFont="1" applyFill="1" applyBorder="1" applyAlignment="1">
      <alignment vertical="center" wrapText="1"/>
    </xf>
    <xf numFmtId="1" fontId="0" fillId="9" borderId="1" xfId="0" applyNumberFormat="1" applyFont="1" applyFill="1" applyBorder="1" applyAlignment="1">
      <alignment vertical="center" wrapText="1"/>
    </xf>
    <xf numFmtId="1" fontId="0" fillId="9" borderId="8" xfId="0" applyNumberFormat="1" applyFont="1" applyFill="1" applyBorder="1" applyAlignment="1" applyProtection="1">
      <alignment vertical="center" wrapText="1"/>
      <protection locked="0"/>
    </xf>
    <xf numFmtId="0" fontId="0" fillId="9" borderId="1" xfId="0" applyNumberFormat="1" applyFont="1" applyFill="1" applyBorder="1" applyAlignment="1">
      <alignment vertical="center" wrapText="1"/>
    </xf>
    <xf numFmtId="1" fontId="0" fillId="9" borderId="1" xfId="0" applyNumberFormat="1" applyFont="1" applyFill="1" applyBorder="1" applyAlignment="1" applyProtection="1">
      <alignment vertical="center" wrapText="1"/>
      <protection locked="0"/>
    </xf>
    <xf numFmtId="10" fontId="0" fillId="9" borderId="1" xfId="0" applyNumberFormat="1" applyFont="1" applyFill="1" applyBorder="1" applyAlignment="1">
      <alignment vertical="top" wrapText="1"/>
    </xf>
    <xf numFmtId="0" fontId="0" fillId="9" borderId="1" xfId="0" applyFont="1" applyFill="1" applyBorder="1" applyAlignment="1">
      <alignment vertical="center" wrapText="1"/>
    </xf>
    <xf numFmtId="0" fontId="0" fillId="9" borderId="1" xfId="0" applyNumberFormat="1" applyFont="1" applyFill="1" applyBorder="1" applyAlignment="1">
      <alignment vertical="top" wrapText="1"/>
    </xf>
    <xf numFmtId="0" fontId="0" fillId="9" borderId="1" xfId="0" applyFont="1" applyFill="1" applyBorder="1" applyAlignment="1">
      <alignment vertical="top" wrapText="1"/>
    </xf>
    <xf numFmtId="0" fontId="0" fillId="9" borderId="1" xfId="0" applyNumberFormat="1" applyFont="1" applyFill="1" applyBorder="1" applyAlignment="1" applyProtection="1">
      <alignment vertical="top" wrapText="1"/>
      <protection locked="0"/>
    </xf>
    <xf numFmtId="0" fontId="0" fillId="9" borderId="1" xfId="0" applyFont="1" applyFill="1" applyBorder="1" applyAlignment="1" applyProtection="1">
      <alignment vertical="top" wrapText="1"/>
      <protection locked="0"/>
    </xf>
    <xf numFmtId="0" fontId="1" fillId="9" borderId="1" xfId="0" applyFont="1" applyFill="1" applyBorder="1" applyAlignment="1" applyProtection="1">
      <alignment vertical="center" wrapText="1"/>
    </xf>
    <xf numFmtId="0" fontId="0" fillId="9" borderId="1" xfId="0" applyNumberFormat="1" applyFont="1" applyFill="1" applyBorder="1" applyAlignment="1">
      <alignment wrapText="1"/>
    </xf>
    <xf numFmtId="0" fontId="0" fillId="9" borderId="1" xfId="0" applyFont="1" applyFill="1" applyBorder="1" applyAlignment="1" applyProtection="1">
      <alignment vertical="center" wrapText="1"/>
      <protection locked="0"/>
    </xf>
    <xf numFmtId="9" fontId="6" fillId="9" borderId="1" xfId="0" applyNumberFormat="1" applyFont="1" applyFill="1" applyBorder="1" applyAlignment="1" applyProtection="1">
      <alignment vertical="center" wrapText="1"/>
    </xf>
    <xf numFmtId="0" fontId="6" fillId="9" borderId="1" xfId="0" applyFont="1" applyFill="1" applyBorder="1" applyAlignment="1" applyProtection="1">
      <alignment vertical="top" wrapText="1"/>
      <protection locked="0"/>
    </xf>
  </cellXfs>
  <cellStyles count="7">
    <cellStyle name="Millares" xfId="5" builtinId="3"/>
    <cellStyle name="Moneda" xfId="6" builtinId="4"/>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6"/>
  <sheetViews>
    <sheetView tabSelected="1" topLeftCell="N1" zoomScale="70" zoomScaleNormal="70" zoomScalePageLayoutView="119" workbookViewId="0">
      <pane ySplit="9" topLeftCell="A236" activePane="bottomLeft" state="frozen"/>
      <selection pane="bottomLeft" activeCell="A205" sqref="A205:Z256"/>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6" customWidth="1"/>
    <col min="9" max="9" width="19.140625" style="7" customWidth="1"/>
    <col min="10" max="10" width="23.85546875" style="1" customWidth="1"/>
    <col min="11" max="11" width="19.42578125" style="7" customWidth="1"/>
    <col min="12" max="12" width="16.140625" style="1" customWidth="1"/>
    <col min="13" max="13" width="17.85546875" style="6" customWidth="1"/>
    <col min="14" max="14" width="19.140625" style="7" customWidth="1"/>
    <col min="15" max="15" width="25.85546875" style="1" customWidth="1"/>
    <col min="16" max="16" width="19.42578125" style="7" customWidth="1"/>
    <col min="17" max="17" width="16.140625" style="1" customWidth="1"/>
    <col min="18" max="18" width="18.140625" style="6" customWidth="1"/>
    <col min="19" max="19" width="19.140625" style="7" customWidth="1"/>
    <col min="20" max="20" width="23.85546875" style="1" customWidth="1"/>
    <col min="21" max="21" width="19.42578125" style="7" customWidth="1"/>
    <col min="22" max="22" width="16.140625" style="1" customWidth="1"/>
    <col min="23" max="23" width="19.85546875" style="6" customWidth="1"/>
    <col min="24" max="24" width="19.140625" style="7" customWidth="1"/>
    <col min="25" max="25" width="24.140625" style="1" customWidth="1"/>
    <col min="26" max="26" width="19.42578125" style="7" customWidth="1"/>
    <col min="27" max="16384" width="10.85546875" style="1"/>
  </cols>
  <sheetData>
    <row r="1" spans="1:32" s="8" customFormat="1" ht="15" customHeight="1" x14ac:dyDescent="0.25">
      <c r="A1" s="383"/>
      <c r="B1" s="383"/>
      <c r="C1" s="383"/>
      <c r="D1" s="361" t="s">
        <v>6</v>
      </c>
      <c r="E1" s="362"/>
      <c r="F1" s="362"/>
      <c r="G1" s="362"/>
      <c r="H1" s="362"/>
      <c r="I1" s="362"/>
      <c r="J1" s="362"/>
      <c r="K1" s="362"/>
      <c r="L1" s="362"/>
      <c r="M1" s="362"/>
      <c r="N1" s="362"/>
      <c r="O1" s="362"/>
      <c r="P1" s="362"/>
      <c r="Q1" s="362"/>
      <c r="R1" s="362"/>
      <c r="S1" s="362"/>
      <c r="T1" s="362"/>
      <c r="U1" s="362"/>
      <c r="V1" s="362"/>
      <c r="W1" s="362"/>
      <c r="X1" s="363"/>
      <c r="Y1" s="339" t="s">
        <v>7</v>
      </c>
      <c r="Z1" s="340"/>
    </row>
    <row r="2" spans="1:32" s="8" customFormat="1" ht="15" customHeight="1" x14ac:dyDescent="0.25">
      <c r="A2" s="383"/>
      <c r="B2" s="383"/>
      <c r="C2" s="383"/>
      <c r="D2" s="364" t="s">
        <v>44</v>
      </c>
      <c r="E2" s="365"/>
      <c r="F2" s="365"/>
      <c r="G2" s="365"/>
      <c r="H2" s="365"/>
      <c r="I2" s="365"/>
      <c r="J2" s="365"/>
      <c r="K2" s="365"/>
      <c r="L2" s="365"/>
      <c r="M2" s="365"/>
      <c r="N2" s="365"/>
      <c r="O2" s="365"/>
      <c r="P2" s="365"/>
      <c r="Q2" s="365"/>
      <c r="R2" s="365"/>
      <c r="S2" s="365"/>
      <c r="T2" s="365"/>
      <c r="U2" s="365"/>
      <c r="V2" s="365"/>
      <c r="W2" s="365"/>
      <c r="X2" s="366"/>
      <c r="Y2" s="348" t="s">
        <v>8</v>
      </c>
      <c r="Z2" s="349"/>
    </row>
    <row r="3" spans="1:32" s="8" customFormat="1" x14ac:dyDescent="0.25">
      <c r="A3" s="383"/>
      <c r="B3" s="383"/>
      <c r="C3" s="383"/>
      <c r="D3" s="367"/>
      <c r="E3" s="368"/>
      <c r="F3" s="368"/>
      <c r="G3" s="368"/>
      <c r="H3" s="368"/>
      <c r="I3" s="368"/>
      <c r="J3" s="368"/>
      <c r="K3" s="368"/>
      <c r="L3" s="368"/>
      <c r="M3" s="368"/>
      <c r="N3" s="368"/>
      <c r="O3" s="368"/>
      <c r="P3" s="368"/>
      <c r="Q3" s="368"/>
      <c r="R3" s="368"/>
      <c r="S3" s="368"/>
      <c r="T3" s="368"/>
      <c r="U3" s="368"/>
      <c r="V3" s="368"/>
      <c r="W3" s="368"/>
      <c r="X3" s="369"/>
      <c r="Y3" s="350"/>
      <c r="Z3" s="351"/>
    </row>
    <row r="4" spans="1:32" s="8" customFormat="1" x14ac:dyDescent="0.25">
      <c r="A4" s="383"/>
      <c r="B4" s="383"/>
      <c r="C4" s="383"/>
      <c r="D4" s="367"/>
      <c r="E4" s="368"/>
      <c r="F4" s="368"/>
      <c r="G4" s="368"/>
      <c r="H4" s="368"/>
      <c r="I4" s="368"/>
      <c r="J4" s="368"/>
      <c r="K4" s="368"/>
      <c r="L4" s="368"/>
      <c r="M4" s="368"/>
      <c r="N4" s="368"/>
      <c r="O4" s="368"/>
      <c r="P4" s="368"/>
      <c r="Q4" s="368"/>
      <c r="R4" s="368"/>
      <c r="S4" s="368"/>
      <c r="T4" s="368"/>
      <c r="U4" s="368"/>
      <c r="V4" s="368"/>
      <c r="W4" s="368"/>
      <c r="X4" s="369"/>
      <c r="Y4" s="352" t="s">
        <v>5</v>
      </c>
      <c r="Z4" s="353"/>
    </row>
    <row r="5" spans="1:32" s="8" customFormat="1" x14ac:dyDescent="0.25">
      <c r="A5" s="383"/>
      <c r="B5" s="383"/>
      <c r="C5" s="383"/>
      <c r="D5" s="370"/>
      <c r="E5" s="371"/>
      <c r="F5" s="371"/>
      <c r="G5" s="371"/>
      <c r="H5" s="371"/>
      <c r="I5" s="371"/>
      <c r="J5" s="371"/>
      <c r="K5" s="371"/>
      <c r="L5" s="371"/>
      <c r="M5" s="371"/>
      <c r="N5" s="371"/>
      <c r="O5" s="371"/>
      <c r="P5" s="371"/>
      <c r="Q5" s="371"/>
      <c r="R5" s="371"/>
      <c r="S5" s="371"/>
      <c r="T5" s="371"/>
      <c r="U5" s="371"/>
      <c r="V5" s="371"/>
      <c r="W5" s="371"/>
      <c r="X5" s="372"/>
      <c r="Y5" s="352" t="s">
        <v>58</v>
      </c>
      <c r="Z5" s="353"/>
    </row>
    <row r="6" spans="1:32" s="4" customFormat="1" ht="54" customHeight="1" thickBot="1" x14ac:dyDescent="0.3">
      <c r="A6" s="384" t="s">
        <v>91</v>
      </c>
      <c r="B6" s="384"/>
      <c r="C6" s="384"/>
      <c r="D6" s="2"/>
      <c r="E6" s="2"/>
      <c r="F6" s="2"/>
      <c r="G6" s="2"/>
      <c r="H6" s="3"/>
      <c r="I6" s="2"/>
      <c r="J6" s="2"/>
      <c r="K6" s="2"/>
      <c r="L6" s="2"/>
      <c r="M6" s="3"/>
      <c r="N6" s="2"/>
      <c r="O6" s="2"/>
      <c r="P6" s="2"/>
      <c r="Q6" s="2"/>
      <c r="R6" s="3"/>
      <c r="S6" s="2"/>
      <c r="T6" s="2"/>
      <c r="U6" s="2"/>
      <c r="V6" s="2"/>
      <c r="W6" s="3"/>
      <c r="X6" s="2"/>
      <c r="Y6" s="2"/>
      <c r="Z6" s="2"/>
    </row>
    <row r="7" spans="1:32" s="8" customFormat="1" ht="15.75" customHeight="1" thickBot="1" x14ac:dyDescent="0.3">
      <c r="A7" s="385" t="s">
        <v>39</v>
      </c>
      <c r="B7" s="385" t="s">
        <v>2</v>
      </c>
      <c r="C7" s="385" t="s">
        <v>3</v>
      </c>
      <c r="D7" s="385" t="s">
        <v>4</v>
      </c>
      <c r="E7" s="373" t="s">
        <v>0</v>
      </c>
      <c r="F7" s="374"/>
      <c r="G7" s="391" t="s">
        <v>57</v>
      </c>
      <c r="H7" s="392"/>
      <c r="I7" s="392"/>
      <c r="J7" s="392"/>
      <c r="K7" s="393"/>
      <c r="L7" s="380" t="s">
        <v>56</v>
      </c>
      <c r="M7" s="381"/>
      <c r="N7" s="381"/>
      <c r="O7" s="381"/>
      <c r="P7" s="382"/>
      <c r="Q7" s="358" t="s">
        <v>55</v>
      </c>
      <c r="R7" s="359"/>
      <c r="S7" s="359"/>
      <c r="T7" s="359"/>
      <c r="U7" s="360"/>
      <c r="V7" s="345" t="s">
        <v>54</v>
      </c>
      <c r="W7" s="346"/>
      <c r="X7" s="346"/>
      <c r="Y7" s="346"/>
      <c r="Z7" s="347"/>
      <c r="AA7" s="38"/>
      <c r="AB7" s="38"/>
      <c r="AC7" s="38"/>
      <c r="AD7" s="38"/>
      <c r="AE7" s="38"/>
      <c r="AF7" s="38"/>
    </row>
    <row r="8" spans="1:32" s="8" customFormat="1" ht="15.75" customHeight="1" thickBot="1" x14ac:dyDescent="0.3">
      <c r="A8" s="385"/>
      <c r="B8" s="385"/>
      <c r="C8" s="385"/>
      <c r="D8" s="385"/>
      <c r="E8" s="375"/>
      <c r="F8" s="376"/>
      <c r="G8" s="404" t="s">
        <v>41</v>
      </c>
      <c r="H8" s="394"/>
      <c r="I8" s="394"/>
      <c r="J8" s="394" t="s">
        <v>1</v>
      </c>
      <c r="K8" s="402" t="s">
        <v>42</v>
      </c>
      <c r="L8" s="378" t="s">
        <v>41</v>
      </c>
      <c r="M8" s="379"/>
      <c r="N8" s="379"/>
      <c r="O8" s="397" t="s">
        <v>1</v>
      </c>
      <c r="P8" s="399" t="s">
        <v>49</v>
      </c>
      <c r="Q8" s="401" t="s">
        <v>41</v>
      </c>
      <c r="R8" s="341"/>
      <c r="S8" s="341"/>
      <c r="T8" s="341" t="s">
        <v>1</v>
      </c>
      <c r="U8" s="343" t="s">
        <v>46</v>
      </c>
      <c r="V8" s="377" t="s">
        <v>41</v>
      </c>
      <c r="W8" s="354"/>
      <c r="X8" s="354"/>
      <c r="Y8" s="354" t="s">
        <v>1</v>
      </c>
      <c r="Z8" s="356" t="s">
        <v>45</v>
      </c>
      <c r="AA8" s="38"/>
      <c r="AB8" s="38"/>
      <c r="AC8" s="38"/>
      <c r="AD8" s="38"/>
      <c r="AE8" s="38"/>
      <c r="AF8" s="38"/>
    </row>
    <row r="9" spans="1:32" s="8" customFormat="1" ht="89.25" customHeight="1" x14ac:dyDescent="0.25">
      <c r="A9" s="386"/>
      <c r="B9" s="386"/>
      <c r="C9" s="386"/>
      <c r="D9" s="386"/>
      <c r="E9" s="35" t="s">
        <v>40</v>
      </c>
      <c r="F9" s="36" t="s">
        <v>43</v>
      </c>
      <c r="G9" s="21" t="s">
        <v>52</v>
      </c>
      <c r="H9" s="22" t="s">
        <v>53</v>
      </c>
      <c r="I9" s="23" t="s">
        <v>51</v>
      </c>
      <c r="J9" s="395"/>
      <c r="K9" s="403"/>
      <c r="L9" s="24" t="s">
        <v>52</v>
      </c>
      <c r="M9" s="25" t="s">
        <v>53</v>
      </c>
      <c r="N9" s="26" t="s">
        <v>50</v>
      </c>
      <c r="O9" s="398"/>
      <c r="P9" s="400"/>
      <c r="Q9" s="27" t="s">
        <v>52</v>
      </c>
      <c r="R9" s="28" t="s">
        <v>53</v>
      </c>
      <c r="S9" s="29" t="s">
        <v>48</v>
      </c>
      <c r="T9" s="342"/>
      <c r="U9" s="344"/>
      <c r="V9" s="30" t="s">
        <v>52</v>
      </c>
      <c r="W9" s="31" t="s">
        <v>53</v>
      </c>
      <c r="X9" s="32" t="s">
        <v>47</v>
      </c>
      <c r="Y9" s="355"/>
      <c r="Z9" s="357"/>
      <c r="AA9" s="38"/>
      <c r="AB9" s="38"/>
      <c r="AC9" s="38"/>
      <c r="AD9" s="38"/>
      <c r="AE9" s="38"/>
      <c r="AF9" s="38"/>
    </row>
    <row r="10" spans="1:32" ht="72" customHeight="1" x14ac:dyDescent="0.25">
      <c r="A10" s="64" t="s">
        <v>92</v>
      </c>
      <c r="B10" s="317" t="s">
        <v>17</v>
      </c>
      <c r="C10" s="43" t="s">
        <v>96</v>
      </c>
      <c r="D10" s="64" t="s">
        <v>97</v>
      </c>
      <c r="E10" s="64" t="s">
        <v>35</v>
      </c>
      <c r="F10" s="63">
        <v>1</v>
      </c>
      <c r="G10" s="10">
        <v>1</v>
      </c>
      <c r="H10" s="9">
        <v>1</v>
      </c>
      <c r="I10" s="56">
        <f>IFERROR((G10/H10),0)</f>
        <v>1</v>
      </c>
      <c r="J10" s="5" t="s">
        <v>176</v>
      </c>
      <c r="K10" s="57">
        <f>IFERROR(IF(F10="Según demanda",G10/H10,G10/F10),0)</f>
        <v>1</v>
      </c>
      <c r="L10" s="10">
        <v>0</v>
      </c>
      <c r="M10" s="9">
        <v>0</v>
      </c>
      <c r="N10" s="56">
        <f>IFERROR((L10/M10),0)</f>
        <v>0</v>
      </c>
      <c r="O10" s="5"/>
      <c r="P10" s="57">
        <f>IFERROR(IF(F10="Según demanda",(L10+G10)/(H10+M10),(L10+G10)/F10),0)</f>
        <v>1</v>
      </c>
      <c r="Q10" s="10"/>
      <c r="R10" s="9"/>
      <c r="S10" s="56">
        <f>IFERROR((Q10/R10),0)</f>
        <v>0</v>
      </c>
      <c r="T10" s="5"/>
      <c r="U10" s="57">
        <f>IFERROR(IF(F10="Según demanda",(Q10+L10+G10)/(H10+M10+R10),(Q10+L10+G10)/F10),0)</f>
        <v>1</v>
      </c>
      <c r="V10" s="10"/>
      <c r="W10" s="9"/>
      <c r="X10" s="56">
        <f>IFERROR((V10/W10),0)</f>
        <v>0</v>
      </c>
      <c r="Y10" s="5"/>
      <c r="Z10" s="57">
        <f>IFERROR(IF(F10="Según demanda",(V10+Q10+L10+G10)/(H10+M10+R10+W10),(V10+Q10+L10+G10)/F10),0)</f>
        <v>1</v>
      </c>
      <c r="AA10" s="39"/>
      <c r="AB10" s="39"/>
      <c r="AC10" s="39"/>
      <c r="AD10" s="39"/>
      <c r="AE10" s="39"/>
      <c r="AF10" s="39"/>
    </row>
    <row r="11" spans="1:32" ht="57" x14ac:dyDescent="0.25">
      <c r="A11" s="64" t="s">
        <v>9</v>
      </c>
      <c r="B11" s="317"/>
      <c r="C11" s="43" t="s">
        <v>98</v>
      </c>
      <c r="D11" s="64" t="s">
        <v>18</v>
      </c>
      <c r="E11" s="64" t="s">
        <v>35</v>
      </c>
      <c r="F11" s="63">
        <v>1</v>
      </c>
      <c r="G11" s="10">
        <v>1</v>
      </c>
      <c r="H11" s="9">
        <v>1</v>
      </c>
      <c r="I11" s="56">
        <f t="shared" ref="I11" si="0">IFERROR((G11/H11),0)</f>
        <v>1</v>
      </c>
      <c r="J11" s="5" t="s">
        <v>175</v>
      </c>
      <c r="K11" s="57">
        <f t="shared" ref="K11" si="1">IFERROR(IF(F11="Según demanda",G11/H11,G11/F11),0)</f>
        <v>1</v>
      </c>
      <c r="L11" s="10">
        <v>0</v>
      </c>
      <c r="M11" s="9">
        <v>0</v>
      </c>
      <c r="N11" s="56">
        <f t="shared" ref="N11:N49" si="2">IFERROR((L11/M11),0)</f>
        <v>0</v>
      </c>
      <c r="O11" s="5" t="s">
        <v>175</v>
      </c>
      <c r="P11" s="57">
        <f t="shared" ref="P11:P49" si="3">IFERROR(IF(F11="Según demanda",(L11+G11)/(H11+M11),(L11+G11)/F11),0)</f>
        <v>1</v>
      </c>
      <c r="Q11" s="10"/>
      <c r="R11" s="9"/>
      <c r="S11" s="56">
        <f t="shared" ref="S11:S57" si="4">IFERROR((Q11/R11),0)</f>
        <v>0</v>
      </c>
      <c r="T11" s="5"/>
      <c r="U11" s="57">
        <f t="shared" ref="U11:U49" si="5">IFERROR(IF(F11="Según demanda",(Q11+L11+G11)/(H11+M11+R11),(Q11+L11+G11)/F11),0)</f>
        <v>1</v>
      </c>
      <c r="V11" s="10"/>
      <c r="W11" s="9"/>
      <c r="X11" s="56">
        <f t="shared" ref="X11:X57" si="6">IFERROR((V11/W11),0)</f>
        <v>0</v>
      </c>
      <c r="Y11" s="5"/>
      <c r="Z11" s="57">
        <f t="shared" ref="Z11:Z24" si="7">IFERROR(IF(F11="Según demanda",(V11+Q11+L11+G11)/(H11+M11+R11+W11),(V11+Q11+L11+G11)/F11),0)</f>
        <v>1</v>
      </c>
      <c r="AA11" s="39"/>
      <c r="AB11" s="39"/>
      <c r="AC11" s="39"/>
      <c r="AD11" s="39"/>
      <c r="AE11" s="39"/>
      <c r="AF11" s="39"/>
    </row>
    <row r="12" spans="1:32" ht="71.25" x14ac:dyDescent="0.25">
      <c r="A12" s="64" t="s">
        <v>11</v>
      </c>
      <c r="B12" s="317"/>
      <c r="C12" s="43" t="s">
        <v>99</v>
      </c>
      <c r="D12" s="64" t="s">
        <v>19</v>
      </c>
      <c r="E12" s="64" t="s">
        <v>147</v>
      </c>
      <c r="F12" s="63">
        <v>4</v>
      </c>
      <c r="G12" s="10">
        <v>1</v>
      </c>
      <c r="H12" s="68">
        <v>1</v>
      </c>
      <c r="I12" s="56">
        <f t="shared" ref="I12:I49" si="8">IFERROR((G12/H12),0)</f>
        <v>1</v>
      </c>
      <c r="J12" s="5" t="s">
        <v>177</v>
      </c>
      <c r="K12" s="57">
        <f t="shared" ref="K12:K57" si="9">IFERROR(IF(F12="Según demanda",G12/H12,G12/F12),0)</f>
        <v>0.25</v>
      </c>
      <c r="L12" s="10">
        <v>1</v>
      </c>
      <c r="M12" s="9">
        <v>1</v>
      </c>
      <c r="N12" s="56">
        <f t="shared" si="2"/>
        <v>1</v>
      </c>
      <c r="O12" s="5" t="s">
        <v>195</v>
      </c>
      <c r="P12" s="57">
        <f t="shared" si="3"/>
        <v>0.5</v>
      </c>
      <c r="Q12" s="10"/>
      <c r="R12" s="9"/>
      <c r="S12" s="56">
        <f t="shared" si="4"/>
        <v>0</v>
      </c>
      <c r="T12" s="5"/>
      <c r="U12" s="57">
        <f t="shared" si="5"/>
        <v>0.5</v>
      </c>
      <c r="V12" s="10"/>
      <c r="W12" s="9"/>
      <c r="X12" s="56">
        <f t="shared" si="6"/>
        <v>0</v>
      </c>
      <c r="Y12" s="5"/>
      <c r="Z12" s="57">
        <f t="shared" si="7"/>
        <v>0.5</v>
      </c>
      <c r="AA12" s="39"/>
      <c r="AB12" s="39"/>
      <c r="AC12" s="39"/>
      <c r="AD12" s="39"/>
      <c r="AE12" s="39"/>
      <c r="AF12" s="39"/>
    </row>
    <row r="13" spans="1:32" ht="85.5" x14ac:dyDescent="0.25">
      <c r="A13" s="64" t="s">
        <v>9</v>
      </c>
      <c r="B13" s="317" t="s">
        <v>20</v>
      </c>
      <c r="C13" s="43" t="s">
        <v>100</v>
      </c>
      <c r="D13" s="64" t="s">
        <v>101</v>
      </c>
      <c r="E13" s="64" t="s">
        <v>36</v>
      </c>
      <c r="F13" s="63">
        <v>4</v>
      </c>
      <c r="G13" s="10">
        <v>1</v>
      </c>
      <c r="H13" s="68">
        <v>1</v>
      </c>
      <c r="I13" s="56">
        <f t="shared" si="8"/>
        <v>1</v>
      </c>
      <c r="J13" s="5" t="s">
        <v>178</v>
      </c>
      <c r="K13" s="57">
        <f t="shared" si="9"/>
        <v>0.25</v>
      </c>
      <c r="L13" s="10">
        <v>0</v>
      </c>
      <c r="M13" s="9">
        <v>1</v>
      </c>
      <c r="N13" s="56">
        <f t="shared" si="2"/>
        <v>0</v>
      </c>
      <c r="O13" s="5" t="s">
        <v>192</v>
      </c>
      <c r="P13" s="57">
        <f t="shared" si="3"/>
        <v>0.25</v>
      </c>
      <c r="Q13" s="10"/>
      <c r="R13" s="9"/>
      <c r="S13" s="56">
        <f t="shared" si="4"/>
        <v>0</v>
      </c>
      <c r="T13" s="5"/>
      <c r="U13" s="57">
        <f t="shared" si="5"/>
        <v>0.25</v>
      </c>
      <c r="V13" s="10"/>
      <c r="W13" s="9"/>
      <c r="X13" s="56">
        <f t="shared" si="6"/>
        <v>0</v>
      </c>
      <c r="Y13" s="5"/>
      <c r="Z13" s="57">
        <f t="shared" si="7"/>
        <v>0.25</v>
      </c>
      <c r="AA13" s="39"/>
      <c r="AB13" s="39"/>
      <c r="AC13" s="39"/>
      <c r="AD13" s="39"/>
      <c r="AE13" s="39"/>
      <c r="AF13" s="39"/>
    </row>
    <row r="14" spans="1:32" ht="114" x14ac:dyDescent="0.25">
      <c r="A14" s="64" t="s">
        <v>9</v>
      </c>
      <c r="B14" s="317"/>
      <c r="C14" s="43" t="s">
        <v>21</v>
      </c>
      <c r="D14" s="64" t="s">
        <v>22</v>
      </c>
      <c r="E14" s="64" t="s">
        <v>36</v>
      </c>
      <c r="F14" s="63" t="s">
        <v>163</v>
      </c>
      <c r="G14" s="10">
        <v>2</v>
      </c>
      <c r="H14" s="68">
        <v>2</v>
      </c>
      <c r="I14" s="56">
        <f t="shared" si="8"/>
        <v>1</v>
      </c>
      <c r="J14" s="5" t="s">
        <v>179</v>
      </c>
      <c r="K14" s="57">
        <f t="shared" si="9"/>
        <v>1</v>
      </c>
      <c r="L14" s="10">
        <v>0</v>
      </c>
      <c r="M14" s="9">
        <v>0</v>
      </c>
      <c r="N14" s="56">
        <f t="shared" si="2"/>
        <v>0</v>
      </c>
      <c r="O14" s="5" t="s">
        <v>193</v>
      </c>
      <c r="P14" s="57">
        <f t="shared" si="3"/>
        <v>1</v>
      </c>
      <c r="Q14" s="10"/>
      <c r="R14" s="9"/>
      <c r="S14" s="56">
        <f>IFERROR((Q14/R14),0)</f>
        <v>0</v>
      </c>
      <c r="T14" s="5"/>
      <c r="U14" s="57">
        <f t="shared" si="5"/>
        <v>1</v>
      </c>
      <c r="V14" s="10"/>
      <c r="W14" s="9"/>
      <c r="X14" s="56">
        <f t="shared" si="6"/>
        <v>0</v>
      </c>
      <c r="Y14" s="5"/>
      <c r="Z14" s="57">
        <f>IFERROR(IF(F14="Según demanda",(V14+Q14+L14+G14)/(H14+M14+R14+W14),(V14+Q14+L14+G14)/F14),0)</f>
        <v>1</v>
      </c>
      <c r="AA14" s="39"/>
      <c r="AB14" s="39"/>
      <c r="AC14" s="39"/>
      <c r="AD14" s="39"/>
      <c r="AE14" s="39"/>
      <c r="AF14" s="39"/>
    </row>
    <row r="15" spans="1:32" ht="42.75" x14ac:dyDescent="0.25">
      <c r="A15" s="64" t="s">
        <v>92</v>
      </c>
      <c r="B15" s="317"/>
      <c r="C15" s="43" t="s">
        <v>23</v>
      </c>
      <c r="D15" s="64" t="s">
        <v>102</v>
      </c>
      <c r="E15" s="64" t="s">
        <v>35</v>
      </c>
      <c r="F15" s="63">
        <v>1</v>
      </c>
      <c r="G15" s="10">
        <v>0</v>
      </c>
      <c r="H15" s="9">
        <v>0</v>
      </c>
      <c r="I15" s="56">
        <f t="shared" si="8"/>
        <v>0</v>
      </c>
      <c r="J15" s="5" t="s">
        <v>180</v>
      </c>
      <c r="K15" s="57">
        <f t="shared" si="9"/>
        <v>0</v>
      </c>
      <c r="L15" s="10">
        <v>0</v>
      </c>
      <c r="M15" s="9">
        <v>0</v>
      </c>
      <c r="N15" s="56">
        <f t="shared" si="2"/>
        <v>0</v>
      </c>
      <c r="O15" s="5" t="s">
        <v>180</v>
      </c>
      <c r="P15" s="57">
        <f t="shared" si="3"/>
        <v>0</v>
      </c>
      <c r="Q15" s="10"/>
      <c r="R15" s="9"/>
      <c r="S15" s="56">
        <f t="shared" si="4"/>
        <v>0</v>
      </c>
      <c r="T15" s="5"/>
      <c r="U15" s="57">
        <f t="shared" si="5"/>
        <v>0</v>
      </c>
      <c r="V15" s="10"/>
      <c r="W15" s="9"/>
      <c r="X15" s="56">
        <f t="shared" si="6"/>
        <v>0</v>
      </c>
      <c r="Y15" s="5"/>
      <c r="Z15" s="57">
        <f t="shared" si="7"/>
        <v>0</v>
      </c>
      <c r="AA15" s="39"/>
      <c r="AB15" s="39"/>
      <c r="AC15" s="39"/>
      <c r="AD15" s="39"/>
      <c r="AE15" s="39"/>
      <c r="AF15" s="39"/>
    </row>
    <row r="16" spans="1:32" ht="71.25" x14ac:dyDescent="0.25">
      <c r="A16" s="64" t="s">
        <v>12</v>
      </c>
      <c r="B16" s="388" t="s">
        <v>24</v>
      </c>
      <c r="C16" s="43" t="s">
        <v>25</v>
      </c>
      <c r="D16" s="64" t="s">
        <v>26</v>
      </c>
      <c r="E16" s="64" t="s">
        <v>35</v>
      </c>
      <c r="F16" s="63">
        <v>1</v>
      </c>
      <c r="G16" s="10">
        <v>1</v>
      </c>
      <c r="H16" s="9">
        <v>1</v>
      </c>
      <c r="I16" s="56">
        <f t="shared" si="8"/>
        <v>1</v>
      </c>
      <c r="J16" s="5" t="s">
        <v>181</v>
      </c>
      <c r="K16" s="57">
        <f t="shared" si="9"/>
        <v>1</v>
      </c>
      <c r="L16" s="10">
        <v>0</v>
      </c>
      <c r="M16" s="9">
        <v>0</v>
      </c>
      <c r="N16" s="56">
        <f t="shared" si="2"/>
        <v>0</v>
      </c>
      <c r="O16" s="5" t="s">
        <v>181</v>
      </c>
      <c r="P16" s="57">
        <f t="shared" si="3"/>
        <v>1</v>
      </c>
      <c r="Q16" s="10"/>
      <c r="R16" s="9"/>
      <c r="S16" s="56">
        <f t="shared" si="4"/>
        <v>0</v>
      </c>
      <c r="T16" s="5"/>
      <c r="U16" s="57">
        <f t="shared" si="5"/>
        <v>1</v>
      </c>
      <c r="V16" s="10"/>
      <c r="W16" s="9"/>
      <c r="X16" s="56">
        <f t="shared" si="6"/>
        <v>0</v>
      </c>
      <c r="Y16" s="5"/>
      <c r="Z16" s="57">
        <f t="shared" si="7"/>
        <v>1</v>
      </c>
      <c r="AA16" s="39"/>
      <c r="AB16" s="39"/>
      <c r="AC16" s="39"/>
      <c r="AD16" s="39"/>
      <c r="AE16" s="39"/>
      <c r="AF16" s="39"/>
    </row>
    <row r="17" spans="1:32" ht="71.25" customHeight="1" x14ac:dyDescent="0.25">
      <c r="A17" s="64" t="s">
        <v>13</v>
      </c>
      <c r="B17" s="388"/>
      <c r="C17" s="43" t="s">
        <v>27</v>
      </c>
      <c r="D17" s="64" t="s">
        <v>28</v>
      </c>
      <c r="E17" s="64" t="s">
        <v>35</v>
      </c>
      <c r="F17" s="63">
        <v>1</v>
      </c>
      <c r="G17" s="10">
        <v>1</v>
      </c>
      <c r="H17" s="9">
        <v>1</v>
      </c>
      <c r="I17" s="56">
        <f t="shared" si="8"/>
        <v>1</v>
      </c>
      <c r="J17" s="5" t="s">
        <v>182</v>
      </c>
      <c r="K17" s="57">
        <f t="shared" si="9"/>
        <v>1</v>
      </c>
      <c r="L17" s="10">
        <v>0</v>
      </c>
      <c r="M17" s="9">
        <v>0</v>
      </c>
      <c r="N17" s="56">
        <f t="shared" si="2"/>
        <v>0</v>
      </c>
      <c r="O17" s="5" t="s">
        <v>182</v>
      </c>
      <c r="P17" s="57">
        <f t="shared" si="3"/>
        <v>1</v>
      </c>
      <c r="Q17" s="10"/>
      <c r="R17" s="9"/>
      <c r="S17" s="56">
        <f t="shared" si="4"/>
        <v>0</v>
      </c>
      <c r="T17" s="5"/>
      <c r="U17" s="57">
        <f t="shared" si="5"/>
        <v>1</v>
      </c>
      <c r="V17" s="10"/>
      <c r="W17" s="9"/>
      <c r="X17" s="56">
        <f t="shared" si="6"/>
        <v>0</v>
      </c>
      <c r="Y17" s="5"/>
      <c r="Z17" s="57">
        <f>IFERROR(IF(F17="Según demanda",(V17+Q17+L17+G17)/(H17+M17+R17+W17),(V17+Q17+L17+G17)/F17),0)</f>
        <v>1</v>
      </c>
      <c r="AA17" s="39"/>
      <c r="AB17" s="39"/>
      <c r="AC17" s="39"/>
      <c r="AD17" s="39"/>
      <c r="AE17" s="39"/>
      <c r="AF17" s="39"/>
    </row>
    <row r="18" spans="1:32" ht="71.25" x14ac:dyDescent="0.25">
      <c r="A18" s="64" t="s">
        <v>14</v>
      </c>
      <c r="B18" s="388"/>
      <c r="C18" s="43" t="s">
        <v>29</v>
      </c>
      <c r="D18" s="64" t="s">
        <v>103</v>
      </c>
      <c r="E18" s="64" t="s">
        <v>148</v>
      </c>
      <c r="F18" s="63" t="s">
        <v>183</v>
      </c>
      <c r="G18" s="10">
        <v>1</v>
      </c>
      <c r="H18" s="9">
        <v>1</v>
      </c>
      <c r="I18" s="56">
        <f t="shared" si="8"/>
        <v>1</v>
      </c>
      <c r="J18" s="5" t="s">
        <v>184</v>
      </c>
      <c r="K18" s="57">
        <f t="shared" si="9"/>
        <v>1</v>
      </c>
      <c r="L18" s="10">
        <v>0</v>
      </c>
      <c r="M18" s="9">
        <v>0</v>
      </c>
      <c r="N18" s="56">
        <f t="shared" si="2"/>
        <v>0</v>
      </c>
      <c r="O18" s="5"/>
      <c r="P18" s="57">
        <f t="shared" si="3"/>
        <v>1</v>
      </c>
      <c r="Q18" s="10"/>
      <c r="R18" s="9"/>
      <c r="S18" s="56">
        <f t="shared" si="4"/>
        <v>0</v>
      </c>
      <c r="T18" s="5"/>
      <c r="U18" s="57">
        <f t="shared" si="5"/>
        <v>1</v>
      </c>
      <c r="V18" s="10"/>
      <c r="W18" s="9"/>
      <c r="X18" s="56">
        <f t="shared" si="6"/>
        <v>0</v>
      </c>
      <c r="Y18" s="5"/>
      <c r="Z18" s="57">
        <f t="shared" si="7"/>
        <v>1</v>
      </c>
      <c r="AA18" s="39"/>
      <c r="AB18" s="39"/>
      <c r="AC18" s="39"/>
      <c r="AD18" s="39"/>
      <c r="AE18" s="39"/>
      <c r="AF18" s="39"/>
    </row>
    <row r="19" spans="1:32" ht="91.5" customHeight="1" x14ac:dyDescent="0.25">
      <c r="A19" s="64" t="s">
        <v>93</v>
      </c>
      <c r="B19" s="317" t="s">
        <v>104</v>
      </c>
      <c r="C19" s="64" t="s">
        <v>105</v>
      </c>
      <c r="D19" s="64" t="s">
        <v>106</v>
      </c>
      <c r="E19" s="64" t="s">
        <v>149</v>
      </c>
      <c r="F19" s="63">
        <v>1</v>
      </c>
      <c r="G19" s="10">
        <v>1</v>
      </c>
      <c r="H19" s="68">
        <v>1</v>
      </c>
      <c r="I19" s="56">
        <f t="shared" si="8"/>
        <v>1</v>
      </c>
      <c r="J19" s="5" t="s">
        <v>185</v>
      </c>
      <c r="K19" s="57">
        <f t="shared" si="9"/>
        <v>1</v>
      </c>
      <c r="L19" s="10">
        <v>0</v>
      </c>
      <c r="M19" s="9">
        <v>0</v>
      </c>
      <c r="N19" s="56">
        <f t="shared" si="2"/>
        <v>0</v>
      </c>
      <c r="O19" s="5"/>
      <c r="P19" s="57">
        <f t="shared" si="3"/>
        <v>1</v>
      </c>
      <c r="Q19" s="10"/>
      <c r="R19" s="9"/>
      <c r="S19" s="56">
        <f t="shared" si="4"/>
        <v>0</v>
      </c>
      <c r="T19" s="5"/>
      <c r="U19" s="57">
        <f t="shared" si="5"/>
        <v>1</v>
      </c>
      <c r="V19" s="10"/>
      <c r="W19" s="9"/>
      <c r="X19" s="56">
        <f t="shared" si="6"/>
        <v>0</v>
      </c>
      <c r="Y19" s="5"/>
      <c r="Z19" s="57">
        <f t="shared" si="7"/>
        <v>1</v>
      </c>
      <c r="AA19" s="39"/>
      <c r="AB19" s="39"/>
      <c r="AC19" s="39"/>
      <c r="AD19" s="39"/>
      <c r="AE19" s="39"/>
      <c r="AF19" s="39"/>
    </row>
    <row r="20" spans="1:32" s="37" customFormat="1" ht="323.25" customHeight="1" x14ac:dyDescent="0.25">
      <c r="A20" s="64" t="s">
        <v>10</v>
      </c>
      <c r="B20" s="317"/>
      <c r="C20" s="64" t="s">
        <v>107</v>
      </c>
      <c r="D20" s="64" t="s">
        <v>108</v>
      </c>
      <c r="E20" s="64" t="s">
        <v>150</v>
      </c>
      <c r="F20" s="63" t="s">
        <v>183</v>
      </c>
      <c r="G20" s="10">
        <v>4</v>
      </c>
      <c r="H20" s="10">
        <v>4</v>
      </c>
      <c r="I20" s="52">
        <f t="shared" si="8"/>
        <v>1</v>
      </c>
      <c r="J20" s="63" t="s">
        <v>186</v>
      </c>
      <c r="K20" s="57">
        <f t="shared" si="9"/>
        <v>1</v>
      </c>
      <c r="L20" s="10">
        <v>2</v>
      </c>
      <c r="M20" s="10">
        <v>2</v>
      </c>
      <c r="N20" s="52">
        <f t="shared" si="2"/>
        <v>1</v>
      </c>
      <c r="O20" s="63" t="s">
        <v>194</v>
      </c>
      <c r="P20" s="57">
        <f t="shared" si="3"/>
        <v>1</v>
      </c>
      <c r="Q20" s="10"/>
      <c r="R20" s="10"/>
      <c r="S20" s="52">
        <f t="shared" si="4"/>
        <v>0</v>
      </c>
      <c r="T20" s="61"/>
      <c r="U20" s="57">
        <f t="shared" si="5"/>
        <v>1</v>
      </c>
      <c r="V20" s="10"/>
      <c r="W20" s="10"/>
      <c r="X20" s="52">
        <f t="shared" si="6"/>
        <v>0</v>
      </c>
      <c r="Y20" s="61"/>
      <c r="Z20" s="57">
        <f>IFERROR(IF(F20="Según demanda",(V20+Q20+L20+G20)/(H20+M20+R20+W20),(V20+Q20+L20+G20)/F20),0)</f>
        <v>1</v>
      </c>
      <c r="AA20" s="40"/>
      <c r="AB20" s="40"/>
      <c r="AC20" s="40"/>
      <c r="AD20" s="40"/>
      <c r="AE20" s="40"/>
      <c r="AF20" s="40"/>
    </row>
    <row r="21" spans="1:32" s="37" customFormat="1" ht="315" customHeight="1" x14ac:dyDescent="0.25">
      <c r="A21" s="64" t="s">
        <v>10</v>
      </c>
      <c r="B21" s="317"/>
      <c r="C21" s="64" t="s">
        <v>109</v>
      </c>
      <c r="D21" s="64" t="s">
        <v>108</v>
      </c>
      <c r="E21" s="64" t="s">
        <v>37</v>
      </c>
      <c r="F21" s="63" t="s">
        <v>183</v>
      </c>
      <c r="G21" s="10">
        <v>4</v>
      </c>
      <c r="H21" s="10">
        <v>4</v>
      </c>
      <c r="I21" s="52">
        <f t="shared" si="8"/>
        <v>1</v>
      </c>
      <c r="J21" s="63" t="s">
        <v>187</v>
      </c>
      <c r="K21" s="57">
        <f t="shared" si="9"/>
        <v>1</v>
      </c>
      <c r="L21" s="10">
        <v>1</v>
      </c>
      <c r="M21" s="10">
        <v>1</v>
      </c>
      <c r="N21" s="52">
        <f t="shared" si="2"/>
        <v>1</v>
      </c>
      <c r="O21" s="61"/>
      <c r="P21" s="57">
        <f t="shared" si="3"/>
        <v>1</v>
      </c>
      <c r="Q21" s="10"/>
      <c r="R21" s="10"/>
      <c r="S21" s="52">
        <f t="shared" si="4"/>
        <v>0</v>
      </c>
      <c r="T21" s="61"/>
      <c r="U21" s="57">
        <f t="shared" si="5"/>
        <v>1</v>
      </c>
      <c r="V21" s="10"/>
      <c r="W21" s="10"/>
      <c r="X21" s="52">
        <f t="shared" si="6"/>
        <v>0</v>
      </c>
      <c r="Y21" s="61"/>
      <c r="Z21" s="57">
        <f t="shared" si="7"/>
        <v>1</v>
      </c>
      <c r="AA21" s="40"/>
      <c r="AB21" s="40"/>
      <c r="AC21" s="40"/>
      <c r="AD21" s="40"/>
      <c r="AE21" s="40"/>
      <c r="AF21" s="40"/>
    </row>
    <row r="22" spans="1:32" ht="57" x14ac:dyDescent="0.25">
      <c r="A22" s="64" t="s">
        <v>15</v>
      </c>
      <c r="B22" s="62" t="s">
        <v>30</v>
      </c>
      <c r="C22" s="62" t="s">
        <v>31</v>
      </c>
      <c r="D22" s="62" t="s">
        <v>32</v>
      </c>
      <c r="E22" s="64" t="s">
        <v>35</v>
      </c>
      <c r="F22" s="63" t="s">
        <v>163</v>
      </c>
      <c r="G22" s="10">
        <v>5</v>
      </c>
      <c r="H22" s="68">
        <v>5</v>
      </c>
      <c r="I22" s="56">
        <f t="shared" si="8"/>
        <v>1</v>
      </c>
      <c r="J22" s="5" t="s">
        <v>168</v>
      </c>
      <c r="K22" s="57">
        <f t="shared" si="9"/>
        <v>1</v>
      </c>
      <c r="L22" s="10">
        <v>4</v>
      </c>
      <c r="M22" s="9">
        <v>4</v>
      </c>
      <c r="N22" s="56">
        <f t="shared" si="2"/>
        <v>1</v>
      </c>
      <c r="O22" s="5" t="s">
        <v>168</v>
      </c>
      <c r="P22" s="57">
        <f t="shared" si="3"/>
        <v>1</v>
      </c>
      <c r="Q22" s="10"/>
      <c r="R22" s="9"/>
      <c r="S22" s="56">
        <f t="shared" si="4"/>
        <v>0</v>
      </c>
      <c r="T22" s="5"/>
      <c r="U22" s="57">
        <f t="shared" si="5"/>
        <v>1</v>
      </c>
      <c r="V22" s="10"/>
      <c r="W22" s="9"/>
      <c r="X22" s="56">
        <f t="shared" si="6"/>
        <v>0</v>
      </c>
      <c r="Y22" s="5"/>
      <c r="Z22" s="57">
        <f>IFERROR(IF(F22="Según demanda",(V22+Q22+L22+G22)/(H22+M22+R22+W22),(V22+Q22+L22+G22)/F22),0)</f>
        <v>1</v>
      </c>
      <c r="AA22" s="39"/>
      <c r="AB22" s="39"/>
      <c r="AC22" s="39"/>
      <c r="AD22" s="39"/>
      <c r="AE22" s="39"/>
      <c r="AF22" s="39"/>
    </row>
    <row r="23" spans="1:32" ht="71.25" x14ac:dyDescent="0.25">
      <c r="A23" s="64" t="s">
        <v>94</v>
      </c>
      <c r="B23" s="62" t="s">
        <v>110</v>
      </c>
      <c r="C23" s="62" t="s">
        <v>111</v>
      </c>
      <c r="D23" s="62" t="s">
        <v>112</v>
      </c>
      <c r="E23" s="64" t="s">
        <v>35</v>
      </c>
      <c r="F23" s="63" t="s">
        <v>163</v>
      </c>
      <c r="G23" s="10">
        <v>2</v>
      </c>
      <c r="H23" s="68">
        <v>2</v>
      </c>
      <c r="I23" s="56">
        <f t="shared" si="8"/>
        <v>1</v>
      </c>
      <c r="J23" s="5" t="s">
        <v>188</v>
      </c>
      <c r="K23" s="57">
        <f t="shared" si="9"/>
        <v>1</v>
      </c>
      <c r="L23" s="10">
        <v>1</v>
      </c>
      <c r="M23" s="9">
        <v>1</v>
      </c>
      <c r="N23" s="56">
        <f t="shared" si="2"/>
        <v>1</v>
      </c>
      <c r="O23" s="5"/>
      <c r="P23" s="57">
        <f t="shared" si="3"/>
        <v>1</v>
      </c>
      <c r="Q23" s="10"/>
      <c r="R23" s="9"/>
      <c r="S23" s="56">
        <f t="shared" si="4"/>
        <v>0</v>
      </c>
      <c r="T23" s="5"/>
      <c r="U23" s="57">
        <f t="shared" si="5"/>
        <v>1</v>
      </c>
      <c r="V23" s="10"/>
      <c r="W23" s="9"/>
      <c r="X23" s="56">
        <f t="shared" si="6"/>
        <v>0</v>
      </c>
      <c r="Y23" s="5"/>
      <c r="Z23" s="57">
        <f t="shared" si="7"/>
        <v>1</v>
      </c>
      <c r="AA23" s="39"/>
      <c r="AB23" s="39"/>
      <c r="AC23" s="39"/>
      <c r="AD23" s="39"/>
      <c r="AE23" s="39"/>
      <c r="AF23" s="39"/>
    </row>
    <row r="24" spans="1:32" ht="285" x14ac:dyDescent="0.25">
      <c r="A24" s="64" t="s">
        <v>16</v>
      </c>
      <c r="B24" s="64" t="s">
        <v>33</v>
      </c>
      <c r="C24" s="44" t="s">
        <v>34</v>
      </c>
      <c r="D24" s="64" t="s">
        <v>113</v>
      </c>
      <c r="E24" s="64" t="s">
        <v>38</v>
      </c>
      <c r="F24" s="63" t="s">
        <v>163</v>
      </c>
      <c r="G24" s="10">
        <v>1</v>
      </c>
      <c r="H24" s="68">
        <v>1</v>
      </c>
      <c r="I24" s="56">
        <f t="shared" si="8"/>
        <v>1</v>
      </c>
      <c r="J24" s="5" t="s">
        <v>189</v>
      </c>
      <c r="K24" s="57">
        <f t="shared" si="9"/>
        <v>1</v>
      </c>
      <c r="L24" s="10">
        <v>0</v>
      </c>
      <c r="M24" s="9">
        <v>0</v>
      </c>
      <c r="N24" s="56">
        <f t="shared" si="2"/>
        <v>0</v>
      </c>
      <c r="O24" s="5"/>
      <c r="P24" s="57">
        <f t="shared" si="3"/>
        <v>1</v>
      </c>
      <c r="Q24" s="10"/>
      <c r="R24" s="9"/>
      <c r="S24" s="56">
        <f t="shared" si="4"/>
        <v>0</v>
      </c>
      <c r="T24" s="5"/>
      <c r="U24" s="57">
        <f t="shared" si="5"/>
        <v>1</v>
      </c>
      <c r="V24" s="10"/>
      <c r="W24" s="9"/>
      <c r="X24" s="56">
        <f t="shared" si="6"/>
        <v>0</v>
      </c>
      <c r="Y24" s="5"/>
      <c r="Z24" s="57">
        <f t="shared" si="7"/>
        <v>1</v>
      </c>
      <c r="AA24" s="39"/>
      <c r="AB24" s="39"/>
      <c r="AC24" s="39"/>
      <c r="AD24" s="39"/>
      <c r="AE24" s="39"/>
      <c r="AF24" s="39"/>
    </row>
    <row r="25" spans="1:32" ht="85.5" x14ac:dyDescent="0.25">
      <c r="A25" s="66" t="s">
        <v>75</v>
      </c>
      <c r="B25" s="389" t="s">
        <v>76</v>
      </c>
      <c r="C25" s="72" t="s">
        <v>77</v>
      </c>
      <c r="D25" s="66" t="s">
        <v>78</v>
      </c>
      <c r="E25" s="64" t="s">
        <v>79</v>
      </c>
      <c r="F25" s="63">
        <v>2</v>
      </c>
      <c r="G25" s="10">
        <v>1</v>
      </c>
      <c r="H25" s="69">
        <v>1</v>
      </c>
      <c r="I25" s="52">
        <f t="shared" si="8"/>
        <v>1</v>
      </c>
      <c r="J25" s="11" t="s">
        <v>161</v>
      </c>
      <c r="K25" s="57">
        <f t="shared" si="9"/>
        <v>0.5</v>
      </c>
      <c r="L25" s="10">
        <v>0</v>
      </c>
      <c r="M25" s="9">
        <v>0</v>
      </c>
      <c r="N25" s="56">
        <f t="shared" si="2"/>
        <v>0</v>
      </c>
      <c r="O25" s="12"/>
      <c r="P25" s="57">
        <f t="shared" si="3"/>
        <v>0.5</v>
      </c>
      <c r="Q25" s="61"/>
      <c r="R25" s="9"/>
      <c r="S25" s="56">
        <f t="shared" si="4"/>
        <v>0</v>
      </c>
      <c r="T25" s="11"/>
      <c r="U25" s="57">
        <f t="shared" si="5"/>
        <v>0.5</v>
      </c>
      <c r="V25" s="10"/>
      <c r="W25" s="9"/>
      <c r="X25" s="56">
        <f t="shared" si="6"/>
        <v>0</v>
      </c>
      <c r="Y25" s="11"/>
      <c r="Z25" s="57">
        <f>IFERROR(IF(F25="Según demanda",(V25+Q25+L25+G25)/(H25+M25+R25+W25),(V25+Q25+L25+G25)/F25),0)</f>
        <v>0.5</v>
      </c>
      <c r="AA25" s="39"/>
      <c r="AB25" s="39"/>
      <c r="AC25" s="39"/>
      <c r="AD25" s="39"/>
      <c r="AE25" s="39"/>
      <c r="AF25" s="39"/>
    </row>
    <row r="26" spans="1:32" ht="85.5" x14ac:dyDescent="0.25">
      <c r="A26" s="66" t="s">
        <v>80</v>
      </c>
      <c r="B26" s="389"/>
      <c r="C26" s="73" t="s">
        <v>114</v>
      </c>
      <c r="D26" s="66" t="s">
        <v>81</v>
      </c>
      <c r="E26" s="66" t="s">
        <v>82</v>
      </c>
      <c r="F26" s="63">
        <v>3</v>
      </c>
      <c r="G26" s="10">
        <v>0</v>
      </c>
      <c r="H26" s="69">
        <v>0</v>
      </c>
      <c r="I26" s="52">
        <f t="shared" si="8"/>
        <v>0</v>
      </c>
      <c r="J26" s="11" t="s">
        <v>162</v>
      </c>
      <c r="K26" s="57">
        <f t="shared" si="9"/>
        <v>0</v>
      </c>
      <c r="L26" s="10">
        <v>0</v>
      </c>
      <c r="M26" s="9">
        <v>0</v>
      </c>
      <c r="N26" s="56">
        <f t="shared" si="2"/>
        <v>0</v>
      </c>
      <c r="O26" s="12" t="s">
        <v>196</v>
      </c>
      <c r="P26" s="57">
        <f t="shared" si="3"/>
        <v>0</v>
      </c>
      <c r="Q26" s="61"/>
      <c r="R26" s="9"/>
      <c r="S26" s="56">
        <f t="shared" si="4"/>
        <v>0</v>
      </c>
      <c r="T26" s="11"/>
      <c r="U26" s="57">
        <f t="shared" si="5"/>
        <v>0</v>
      </c>
      <c r="V26" s="10"/>
      <c r="W26" s="9"/>
      <c r="X26" s="56">
        <f t="shared" si="6"/>
        <v>0</v>
      </c>
      <c r="Y26" s="11"/>
      <c r="Z26" s="57">
        <f t="shared" ref="Z26:Z28" si="10">IFERROR(IF(F26="Según demanda",(V26+Q26+L26+G26)/(H26+M26+R26+W26),(V26+Q26+L26+G26)/F26),0)</f>
        <v>0</v>
      </c>
      <c r="AA26" s="39"/>
      <c r="AB26" s="39"/>
      <c r="AC26" s="39"/>
      <c r="AD26" s="39"/>
      <c r="AE26" s="39"/>
      <c r="AF26" s="39"/>
    </row>
    <row r="27" spans="1:32" ht="57" x14ac:dyDescent="0.25">
      <c r="A27" s="66" t="s">
        <v>83</v>
      </c>
      <c r="B27" s="389"/>
      <c r="C27" s="73" t="s">
        <v>84</v>
      </c>
      <c r="D27" s="66" t="s">
        <v>115</v>
      </c>
      <c r="E27" s="64" t="s">
        <v>85</v>
      </c>
      <c r="F27" s="63" t="s">
        <v>163</v>
      </c>
      <c r="G27" s="10">
        <v>2</v>
      </c>
      <c r="H27" s="69">
        <v>2</v>
      </c>
      <c r="I27" s="52">
        <f t="shared" si="8"/>
        <v>1</v>
      </c>
      <c r="J27" s="11" t="s">
        <v>164</v>
      </c>
      <c r="K27" s="57">
        <f t="shared" si="9"/>
        <v>1</v>
      </c>
      <c r="L27" s="10">
        <v>3</v>
      </c>
      <c r="M27" s="9">
        <v>3</v>
      </c>
      <c r="N27" s="56">
        <f t="shared" si="2"/>
        <v>1</v>
      </c>
      <c r="O27" s="11" t="s">
        <v>197</v>
      </c>
      <c r="P27" s="57">
        <f t="shared" si="3"/>
        <v>1</v>
      </c>
      <c r="Q27" s="61"/>
      <c r="R27" s="9"/>
      <c r="S27" s="56">
        <f t="shared" si="4"/>
        <v>0</v>
      </c>
      <c r="T27" s="11"/>
      <c r="U27" s="57">
        <f t="shared" si="5"/>
        <v>1</v>
      </c>
      <c r="V27" s="10"/>
      <c r="W27" s="9"/>
      <c r="X27" s="56">
        <f t="shared" si="6"/>
        <v>0</v>
      </c>
      <c r="Y27" s="11"/>
      <c r="Z27" s="57">
        <f>IFERROR(IF(F27="Según demanda",(V27+Q27+L27+G27)/(H27+M27+R27+W27),(V27+Q27+L27+G27)/F27),0)</f>
        <v>1</v>
      </c>
      <c r="AA27" s="39"/>
      <c r="AB27" s="39"/>
      <c r="AC27" s="39"/>
      <c r="AD27" s="39"/>
      <c r="AE27" s="39"/>
      <c r="AF27" s="39"/>
    </row>
    <row r="28" spans="1:32" ht="42.75" x14ac:dyDescent="0.25">
      <c r="A28" s="66" t="s">
        <v>83</v>
      </c>
      <c r="B28" s="389"/>
      <c r="C28" s="73" t="s">
        <v>86</v>
      </c>
      <c r="D28" s="66" t="s">
        <v>87</v>
      </c>
      <c r="E28" s="64" t="s">
        <v>88</v>
      </c>
      <c r="F28" s="63">
        <v>1</v>
      </c>
      <c r="G28" s="10">
        <v>0</v>
      </c>
      <c r="H28" s="69">
        <v>0</v>
      </c>
      <c r="I28" s="52">
        <f t="shared" si="8"/>
        <v>0</v>
      </c>
      <c r="J28" s="11" t="s">
        <v>165</v>
      </c>
      <c r="K28" s="57">
        <f t="shared" si="9"/>
        <v>0</v>
      </c>
      <c r="L28" s="10">
        <v>0</v>
      </c>
      <c r="M28" s="9">
        <v>0</v>
      </c>
      <c r="N28" s="56">
        <f t="shared" si="2"/>
        <v>0</v>
      </c>
      <c r="O28" s="11" t="s">
        <v>165</v>
      </c>
      <c r="P28" s="57">
        <f t="shared" si="3"/>
        <v>0</v>
      </c>
      <c r="Q28" s="61"/>
      <c r="R28" s="9"/>
      <c r="S28" s="56">
        <f t="shared" si="4"/>
        <v>0</v>
      </c>
      <c r="T28" s="11"/>
      <c r="U28" s="57">
        <f t="shared" si="5"/>
        <v>0</v>
      </c>
      <c r="V28" s="10"/>
      <c r="W28" s="9"/>
      <c r="X28" s="56">
        <f t="shared" si="6"/>
        <v>0</v>
      </c>
      <c r="Y28" s="11"/>
      <c r="Z28" s="57">
        <f t="shared" si="10"/>
        <v>0</v>
      </c>
      <c r="AA28" s="39"/>
      <c r="AB28" s="39"/>
      <c r="AC28" s="39"/>
      <c r="AD28" s="39"/>
      <c r="AE28" s="39"/>
      <c r="AF28" s="39"/>
    </row>
    <row r="29" spans="1:32" ht="57" x14ac:dyDescent="0.25">
      <c r="A29" s="66" t="s">
        <v>83</v>
      </c>
      <c r="B29" s="389"/>
      <c r="C29" s="73" t="s">
        <v>90</v>
      </c>
      <c r="D29" s="66" t="s">
        <v>89</v>
      </c>
      <c r="E29" s="66" t="s">
        <v>35</v>
      </c>
      <c r="F29" s="63">
        <v>1</v>
      </c>
      <c r="G29" s="10">
        <v>1</v>
      </c>
      <c r="H29" s="70">
        <v>1</v>
      </c>
      <c r="I29" s="52">
        <f t="shared" si="8"/>
        <v>1</v>
      </c>
      <c r="J29" s="14" t="s">
        <v>167</v>
      </c>
      <c r="K29" s="57">
        <f t="shared" si="9"/>
        <v>1</v>
      </c>
      <c r="L29" s="10">
        <v>0</v>
      </c>
      <c r="M29" s="60">
        <v>0</v>
      </c>
      <c r="N29" s="56">
        <f t="shared" si="2"/>
        <v>0</v>
      </c>
      <c r="O29" s="15"/>
      <c r="P29" s="57">
        <f t="shared" si="3"/>
        <v>1</v>
      </c>
      <c r="Q29" s="61"/>
      <c r="R29" s="60"/>
      <c r="S29" s="56">
        <f t="shared" si="4"/>
        <v>0</v>
      </c>
      <c r="T29" s="14"/>
      <c r="U29" s="57">
        <f t="shared" si="5"/>
        <v>1</v>
      </c>
      <c r="V29" s="10"/>
      <c r="W29" s="60"/>
      <c r="X29" s="56">
        <f t="shared" si="6"/>
        <v>0</v>
      </c>
      <c r="Y29" s="14"/>
      <c r="Z29" s="57">
        <f>IFERROR(IF(F29="Según demanda",(V29+Q29+L29+G29)/(H29+M29+R29+W29),(V29+Q29+L29+G29)/F29),0)</f>
        <v>1</v>
      </c>
      <c r="AA29" s="39"/>
      <c r="AB29" s="39"/>
      <c r="AC29" s="39"/>
      <c r="AD29" s="39"/>
      <c r="AE29" s="39"/>
      <c r="AF29" s="39"/>
    </row>
    <row r="30" spans="1:32" ht="114" x14ac:dyDescent="0.25">
      <c r="A30" s="66" t="s">
        <v>83</v>
      </c>
      <c r="B30" s="389"/>
      <c r="C30" s="73" t="s">
        <v>116</v>
      </c>
      <c r="D30" s="66" t="s">
        <v>117</v>
      </c>
      <c r="E30" s="66" t="s">
        <v>35</v>
      </c>
      <c r="F30" s="63">
        <v>1</v>
      </c>
      <c r="G30" s="10">
        <v>1</v>
      </c>
      <c r="H30" s="69">
        <v>1</v>
      </c>
      <c r="I30" s="52">
        <f t="shared" si="8"/>
        <v>1</v>
      </c>
      <c r="J30" s="14" t="s">
        <v>166</v>
      </c>
      <c r="K30" s="57">
        <f t="shared" si="9"/>
        <v>1</v>
      </c>
      <c r="L30" s="10">
        <v>0</v>
      </c>
      <c r="M30" s="60">
        <v>0</v>
      </c>
      <c r="N30" s="56">
        <f t="shared" si="2"/>
        <v>0</v>
      </c>
      <c r="O30" s="13" t="s">
        <v>198</v>
      </c>
      <c r="P30" s="57">
        <f t="shared" si="3"/>
        <v>1</v>
      </c>
      <c r="Q30" s="61"/>
      <c r="R30" s="10"/>
      <c r="S30" s="56">
        <f t="shared" si="4"/>
        <v>0</v>
      </c>
      <c r="T30" s="16"/>
      <c r="U30" s="57">
        <f t="shared" si="5"/>
        <v>1</v>
      </c>
      <c r="V30" s="10"/>
      <c r="W30" s="10"/>
      <c r="X30" s="56">
        <f t="shared" si="6"/>
        <v>0</v>
      </c>
      <c r="Y30" s="16"/>
      <c r="Z30" s="57">
        <f>IFERROR(IF(F30="Según demanda",(V30+Q30+L30+G30)/(H30+M30+R30+W30),(V30+Q30+L30+G30)/F30),0)</f>
        <v>1</v>
      </c>
      <c r="AA30" s="39"/>
      <c r="AB30" s="39"/>
      <c r="AC30" s="39"/>
      <c r="AD30" s="39"/>
      <c r="AE30" s="39"/>
      <c r="AF30" s="39"/>
    </row>
    <row r="31" spans="1:32" ht="57" x14ac:dyDescent="0.25">
      <c r="A31" s="66" t="s">
        <v>83</v>
      </c>
      <c r="B31" s="389"/>
      <c r="C31" s="73" t="s">
        <v>118</v>
      </c>
      <c r="D31" s="66" t="s">
        <v>119</v>
      </c>
      <c r="E31" s="66" t="s">
        <v>35</v>
      </c>
      <c r="F31" s="33" t="s">
        <v>163</v>
      </c>
      <c r="G31" s="10">
        <v>5273</v>
      </c>
      <c r="H31" s="69">
        <v>5273</v>
      </c>
      <c r="I31" s="52">
        <f t="shared" si="8"/>
        <v>1</v>
      </c>
      <c r="J31" s="16" t="s">
        <v>169</v>
      </c>
      <c r="K31" s="57">
        <f t="shared" si="9"/>
        <v>1</v>
      </c>
      <c r="L31" s="10"/>
      <c r="M31" s="10"/>
      <c r="N31" s="56">
        <f t="shared" si="2"/>
        <v>0</v>
      </c>
      <c r="O31" s="13"/>
      <c r="P31" s="57">
        <f t="shared" si="3"/>
        <v>1</v>
      </c>
      <c r="Q31" s="61"/>
      <c r="R31" s="10"/>
      <c r="S31" s="56">
        <f t="shared" si="4"/>
        <v>0</v>
      </c>
      <c r="T31" s="16"/>
      <c r="U31" s="57">
        <f t="shared" si="5"/>
        <v>1</v>
      </c>
      <c r="V31" s="10"/>
      <c r="W31" s="10"/>
      <c r="X31" s="56">
        <f t="shared" si="6"/>
        <v>0</v>
      </c>
      <c r="Y31" s="13"/>
      <c r="Z31" s="57">
        <f t="shared" ref="Z31:Z40" si="11">IFERROR(IF(F31="Según demanda",(V31+Q31+L31+G31)/(H31+M31+R31+W31),(V31+Q31+L31+G31)/F31),0)</f>
        <v>1</v>
      </c>
      <c r="AA31" s="39"/>
      <c r="AB31" s="39"/>
      <c r="AC31" s="39"/>
      <c r="AD31" s="39"/>
      <c r="AE31" s="39"/>
      <c r="AF31" s="39"/>
    </row>
    <row r="32" spans="1:32" ht="57" x14ac:dyDescent="0.25">
      <c r="A32" s="66" t="s">
        <v>83</v>
      </c>
      <c r="B32" s="389"/>
      <c r="C32" s="73" t="s">
        <v>120</v>
      </c>
      <c r="D32" s="66" t="s">
        <v>121</v>
      </c>
      <c r="E32" s="66" t="s">
        <v>35</v>
      </c>
      <c r="F32" s="34">
        <v>1</v>
      </c>
      <c r="G32" s="10">
        <v>0</v>
      </c>
      <c r="H32" s="69">
        <v>0</v>
      </c>
      <c r="I32" s="52">
        <f t="shared" si="8"/>
        <v>0</v>
      </c>
      <c r="J32" s="11" t="s">
        <v>165</v>
      </c>
      <c r="K32" s="57">
        <f t="shared" si="9"/>
        <v>0</v>
      </c>
      <c r="L32" s="10">
        <v>1</v>
      </c>
      <c r="M32" s="10">
        <v>1</v>
      </c>
      <c r="N32" s="56">
        <f t="shared" si="2"/>
        <v>1</v>
      </c>
      <c r="O32" s="13" t="s">
        <v>199</v>
      </c>
      <c r="P32" s="57">
        <f t="shared" si="3"/>
        <v>1</v>
      </c>
      <c r="Q32" s="61"/>
      <c r="R32" s="10"/>
      <c r="S32" s="56">
        <f t="shared" si="4"/>
        <v>0</v>
      </c>
      <c r="T32" s="16"/>
      <c r="U32" s="57">
        <f t="shared" si="5"/>
        <v>1</v>
      </c>
      <c r="V32" s="10"/>
      <c r="W32" s="10"/>
      <c r="X32" s="56">
        <f t="shared" si="6"/>
        <v>0</v>
      </c>
      <c r="Y32" s="16"/>
      <c r="Z32" s="57">
        <f t="shared" si="11"/>
        <v>1</v>
      </c>
      <c r="AA32" s="39"/>
      <c r="AB32" s="39"/>
      <c r="AC32" s="39"/>
      <c r="AD32" s="39"/>
      <c r="AE32" s="39"/>
      <c r="AF32" s="39"/>
    </row>
    <row r="33" spans="1:32" ht="71.25" x14ac:dyDescent="0.25">
      <c r="A33" s="317" t="s">
        <v>95</v>
      </c>
      <c r="B33" s="317" t="s">
        <v>122</v>
      </c>
      <c r="C33" s="74" t="s">
        <v>123</v>
      </c>
      <c r="D33" s="74" t="s">
        <v>124</v>
      </c>
      <c r="E33" s="64" t="s">
        <v>151</v>
      </c>
      <c r="F33" s="33" t="s">
        <v>163</v>
      </c>
      <c r="G33" s="10">
        <v>9</v>
      </c>
      <c r="H33" s="69">
        <v>18</v>
      </c>
      <c r="I33" s="52">
        <f t="shared" si="8"/>
        <v>0.5</v>
      </c>
      <c r="J33" s="16" t="s">
        <v>208</v>
      </c>
      <c r="K33" s="57">
        <f t="shared" si="9"/>
        <v>0.5</v>
      </c>
      <c r="L33" s="10">
        <v>11</v>
      </c>
      <c r="M33" s="10">
        <v>19</v>
      </c>
      <c r="N33" s="56">
        <f t="shared" si="2"/>
        <v>0.57894736842105265</v>
      </c>
      <c r="O33" s="16" t="s">
        <v>208</v>
      </c>
      <c r="P33" s="57">
        <f t="shared" si="3"/>
        <v>0.54054054054054057</v>
      </c>
      <c r="Q33" s="61"/>
      <c r="R33" s="10"/>
      <c r="S33" s="56">
        <f t="shared" si="4"/>
        <v>0</v>
      </c>
      <c r="T33" s="16"/>
      <c r="U33" s="57">
        <f t="shared" si="5"/>
        <v>0.54054054054054057</v>
      </c>
      <c r="V33" s="10"/>
      <c r="W33" s="10"/>
      <c r="X33" s="56">
        <f t="shared" si="6"/>
        <v>0</v>
      </c>
      <c r="Y33" s="61"/>
      <c r="Z33" s="57">
        <f t="shared" si="11"/>
        <v>0.54054054054054057</v>
      </c>
      <c r="AA33" s="39"/>
      <c r="AB33" s="39"/>
      <c r="AC33" s="39"/>
      <c r="AD33" s="39"/>
      <c r="AE33" s="39"/>
      <c r="AF33" s="39"/>
    </row>
    <row r="34" spans="1:32" ht="99.75" x14ac:dyDescent="0.25">
      <c r="A34" s="317"/>
      <c r="B34" s="317"/>
      <c r="C34" s="74" t="s">
        <v>125</v>
      </c>
      <c r="D34" s="396" t="s">
        <v>126</v>
      </c>
      <c r="E34" s="65" t="s">
        <v>152</v>
      </c>
      <c r="F34" s="67" t="s">
        <v>163</v>
      </c>
      <c r="G34" s="17">
        <v>16</v>
      </c>
      <c r="H34" s="71">
        <v>16</v>
      </c>
      <c r="I34" s="56">
        <f t="shared" si="8"/>
        <v>1</v>
      </c>
      <c r="J34" s="59" t="s">
        <v>170</v>
      </c>
      <c r="K34" s="57">
        <f t="shared" si="9"/>
        <v>1</v>
      </c>
      <c r="L34" s="60">
        <v>11</v>
      </c>
      <c r="M34" s="60">
        <v>11</v>
      </c>
      <c r="N34" s="56">
        <f t="shared" si="2"/>
        <v>1</v>
      </c>
      <c r="O34" s="78" t="s">
        <v>170</v>
      </c>
      <c r="P34" s="57">
        <f t="shared" si="3"/>
        <v>1</v>
      </c>
      <c r="Q34" s="60"/>
      <c r="R34" s="60"/>
      <c r="S34" s="56">
        <f t="shared" si="4"/>
        <v>0</v>
      </c>
      <c r="T34" s="59"/>
      <c r="U34" s="57">
        <f t="shared" si="5"/>
        <v>1</v>
      </c>
      <c r="V34" s="60"/>
      <c r="W34" s="60"/>
      <c r="X34" s="56">
        <f t="shared" si="6"/>
        <v>0</v>
      </c>
      <c r="Y34" s="41"/>
      <c r="Z34" s="57">
        <f t="shared" si="11"/>
        <v>1</v>
      </c>
      <c r="AA34" s="39"/>
      <c r="AB34" s="39"/>
      <c r="AC34" s="39"/>
      <c r="AD34" s="39"/>
      <c r="AE34" s="39"/>
      <c r="AF34" s="39"/>
    </row>
    <row r="35" spans="1:32" ht="42.75" x14ac:dyDescent="0.25">
      <c r="A35" s="317"/>
      <c r="B35" s="317"/>
      <c r="C35" s="74" t="s">
        <v>127</v>
      </c>
      <c r="D35" s="396"/>
      <c r="E35" s="65" t="s">
        <v>153</v>
      </c>
      <c r="F35" s="67" t="s">
        <v>163</v>
      </c>
      <c r="G35" s="17">
        <v>9</v>
      </c>
      <c r="H35" s="71">
        <v>9</v>
      </c>
      <c r="I35" s="56">
        <f t="shared" si="8"/>
        <v>1</v>
      </c>
      <c r="J35" s="59" t="s">
        <v>171</v>
      </c>
      <c r="K35" s="57">
        <f t="shared" si="9"/>
        <v>1</v>
      </c>
      <c r="L35" s="60">
        <v>11</v>
      </c>
      <c r="M35" s="60">
        <v>11</v>
      </c>
      <c r="N35" s="56">
        <f t="shared" si="2"/>
        <v>1</v>
      </c>
      <c r="O35" s="59"/>
      <c r="P35" s="57">
        <f t="shared" si="3"/>
        <v>1</v>
      </c>
      <c r="Q35" s="60"/>
      <c r="R35" s="60"/>
      <c r="S35" s="56">
        <f t="shared" si="4"/>
        <v>0</v>
      </c>
      <c r="T35" s="59"/>
      <c r="U35" s="57">
        <f t="shared" si="5"/>
        <v>1</v>
      </c>
      <c r="V35" s="60"/>
      <c r="W35" s="60"/>
      <c r="X35" s="56">
        <f t="shared" si="6"/>
        <v>0</v>
      </c>
      <c r="Y35" s="59"/>
      <c r="Z35" s="57">
        <f t="shared" si="11"/>
        <v>1</v>
      </c>
      <c r="AA35" s="39"/>
      <c r="AB35" s="39"/>
      <c r="AC35" s="39"/>
      <c r="AD35" s="39"/>
      <c r="AE35" s="39"/>
      <c r="AF35" s="39"/>
    </row>
    <row r="36" spans="1:32" ht="142.5" x14ac:dyDescent="0.25">
      <c r="A36" s="317"/>
      <c r="B36" s="317"/>
      <c r="C36" s="74" t="s">
        <v>128</v>
      </c>
      <c r="D36" s="74" t="s">
        <v>129</v>
      </c>
      <c r="E36" s="64" t="s">
        <v>154</v>
      </c>
      <c r="F36" s="67" t="s">
        <v>163</v>
      </c>
      <c r="G36" s="17">
        <v>9</v>
      </c>
      <c r="H36" s="71">
        <v>9</v>
      </c>
      <c r="I36" s="56">
        <f t="shared" si="8"/>
        <v>1</v>
      </c>
      <c r="J36" s="76" t="s">
        <v>171</v>
      </c>
      <c r="K36" s="57">
        <f t="shared" si="9"/>
        <v>1</v>
      </c>
      <c r="L36" s="60">
        <v>6</v>
      </c>
      <c r="M36" s="60">
        <v>6</v>
      </c>
      <c r="N36" s="56">
        <f t="shared" si="2"/>
        <v>1</v>
      </c>
      <c r="O36" s="78" t="s">
        <v>171</v>
      </c>
      <c r="P36" s="57">
        <f t="shared" si="3"/>
        <v>1</v>
      </c>
      <c r="Q36" s="60"/>
      <c r="R36" s="60"/>
      <c r="S36" s="56">
        <f t="shared" si="4"/>
        <v>0</v>
      </c>
      <c r="T36" s="41"/>
      <c r="U36" s="57">
        <f t="shared" si="5"/>
        <v>1</v>
      </c>
      <c r="V36" s="60"/>
      <c r="W36" s="60"/>
      <c r="X36" s="56">
        <f t="shared" si="6"/>
        <v>0</v>
      </c>
      <c r="Y36" s="41"/>
      <c r="Z36" s="57">
        <f t="shared" si="11"/>
        <v>1</v>
      </c>
      <c r="AA36" s="39"/>
      <c r="AB36" s="39"/>
      <c r="AC36" s="39"/>
      <c r="AD36" s="39"/>
      <c r="AE36" s="39"/>
      <c r="AF36" s="39"/>
    </row>
    <row r="37" spans="1:32" ht="42.75" x14ac:dyDescent="0.25">
      <c r="A37" s="317"/>
      <c r="B37" s="317"/>
      <c r="C37" s="74" t="s">
        <v>130</v>
      </c>
      <c r="D37" s="75" t="s">
        <v>131</v>
      </c>
      <c r="E37" s="64" t="s">
        <v>155</v>
      </c>
      <c r="F37" s="67" t="s">
        <v>163</v>
      </c>
      <c r="G37" s="17">
        <v>19</v>
      </c>
      <c r="H37" s="71">
        <v>19</v>
      </c>
      <c r="I37" s="56">
        <f t="shared" si="8"/>
        <v>1</v>
      </c>
      <c r="J37" s="59"/>
      <c r="K37" s="57">
        <f t="shared" si="9"/>
        <v>1</v>
      </c>
      <c r="L37" s="60">
        <v>7</v>
      </c>
      <c r="M37" s="60">
        <v>7</v>
      </c>
      <c r="N37" s="56">
        <f t="shared" si="2"/>
        <v>1</v>
      </c>
      <c r="O37" s="41"/>
      <c r="P37" s="57">
        <f t="shared" si="3"/>
        <v>1</v>
      </c>
      <c r="Q37" s="60"/>
      <c r="R37" s="60"/>
      <c r="S37" s="56">
        <f t="shared" si="4"/>
        <v>0</v>
      </c>
      <c r="T37" s="42"/>
      <c r="U37" s="57">
        <f t="shared" si="5"/>
        <v>1</v>
      </c>
      <c r="V37" s="60"/>
      <c r="W37" s="60"/>
      <c r="X37" s="56">
        <f t="shared" si="6"/>
        <v>0</v>
      </c>
      <c r="Y37" s="42"/>
      <c r="Z37" s="57">
        <f t="shared" si="11"/>
        <v>1</v>
      </c>
      <c r="AA37" s="39"/>
      <c r="AB37" s="39"/>
      <c r="AC37" s="39"/>
      <c r="AD37" s="39"/>
      <c r="AE37" s="39"/>
      <c r="AF37" s="39"/>
    </row>
    <row r="38" spans="1:32" ht="114" x14ac:dyDescent="0.25">
      <c r="A38" s="317"/>
      <c r="B38" s="317"/>
      <c r="C38" s="74" t="s">
        <v>132</v>
      </c>
      <c r="D38" s="74" t="s">
        <v>133</v>
      </c>
      <c r="E38" s="64" t="s">
        <v>156</v>
      </c>
      <c r="F38" s="67">
        <v>4</v>
      </c>
      <c r="G38" s="17">
        <v>1</v>
      </c>
      <c r="H38" s="71">
        <v>1</v>
      </c>
      <c r="I38" s="56">
        <f t="shared" si="8"/>
        <v>1</v>
      </c>
      <c r="J38" s="59" t="s">
        <v>172</v>
      </c>
      <c r="K38" s="57">
        <f t="shared" si="9"/>
        <v>0.25</v>
      </c>
      <c r="L38" s="60">
        <v>1</v>
      </c>
      <c r="M38" s="60">
        <v>1</v>
      </c>
      <c r="N38" s="56">
        <f t="shared" si="2"/>
        <v>1</v>
      </c>
      <c r="O38" s="41"/>
      <c r="P38" s="57">
        <f t="shared" si="3"/>
        <v>0.5</v>
      </c>
      <c r="Q38" s="60"/>
      <c r="R38" s="60"/>
      <c r="S38" s="56">
        <f t="shared" si="4"/>
        <v>0</v>
      </c>
      <c r="T38" s="41"/>
      <c r="U38" s="57">
        <f t="shared" si="5"/>
        <v>0.5</v>
      </c>
      <c r="V38" s="60"/>
      <c r="W38" s="60"/>
      <c r="X38" s="56">
        <f t="shared" si="6"/>
        <v>0</v>
      </c>
      <c r="Y38" s="41"/>
      <c r="Z38" s="57">
        <f t="shared" si="11"/>
        <v>0.5</v>
      </c>
      <c r="AA38" s="39"/>
      <c r="AB38" s="39"/>
      <c r="AC38" s="39"/>
      <c r="AD38" s="39"/>
      <c r="AE38" s="39"/>
      <c r="AF38" s="39"/>
    </row>
    <row r="39" spans="1:32" ht="99.75" x14ac:dyDescent="0.25">
      <c r="A39" s="317"/>
      <c r="B39" s="317"/>
      <c r="C39" s="74" t="s">
        <v>134</v>
      </c>
      <c r="D39" s="74" t="s">
        <v>135</v>
      </c>
      <c r="E39" s="64" t="s">
        <v>157</v>
      </c>
      <c r="F39" s="67">
        <v>4</v>
      </c>
      <c r="G39" s="17">
        <v>2</v>
      </c>
      <c r="H39" s="71">
        <v>2</v>
      </c>
      <c r="I39" s="56">
        <f t="shared" si="8"/>
        <v>1</v>
      </c>
      <c r="J39" s="59" t="s">
        <v>173</v>
      </c>
      <c r="K39" s="57">
        <f t="shared" si="9"/>
        <v>0.5</v>
      </c>
      <c r="L39" s="60">
        <v>0</v>
      </c>
      <c r="M39" s="60">
        <v>0</v>
      </c>
      <c r="N39" s="56">
        <f t="shared" si="2"/>
        <v>0</v>
      </c>
      <c r="O39" s="41"/>
      <c r="P39" s="57">
        <f t="shared" si="3"/>
        <v>0.5</v>
      </c>
      <c r="Q39" s="60"/>
      <c r="R39" s="60"/>
      <c r="S39" s="56">
        <f t="shared" si="4"/>
        <v>0</v>
      </c>
      <c r="T39" s="55"/>
      <c r="U39" s="57">
        <f t="shared" si="5"/>
        <v>0.5</v>
      </c>
      <c r="V39" s="60"/>
      <c r="W39" s="60"/>
      <c r="X39" s="56">
        <f t="shared" si="6"/>
        <v>0</v>
      </c>
      <c r="Y39" s="41"/>
      <c r="Z39" s="57">
        <f t="shared" si="11"/>
        <v>0.5</v>
      </c>
      <c r="AA39" s="39"/>
      <c r="AB39" s="39"/>
      <c r="AC39" s="39"/>
      <c r="AD39" s="39"/>
      <c r="AE39" s="39"/>
      <c r="AF39" s="39"/>
    </row>
    <row r="40" spans="1:32" ht="71.25" x14ac:dyDescent="0.25">
      <c r="A40" s="317"/>
      <c r="B40" s="317"/>
      <c r="C40" s="74" t="s">
        <v>136</v>
      </c>
      <c r="D40" s="74" t="s">
        <v>137</v>
      </c>
      <c r="E40" s="64" t="s">
        <v>158</v>
      </c>
      <c r="F40" s="67" t="s">
        <v>163</v>
      </c>
      <c r="G40" s="17">
        <v>0</v>
      </c>
      <c r="H40" s="71">
        <v>0</v>
      </c>
      <c r="I40" s="56">
        <f t="shared" si="8"/>
        <v>0</v>
      </c>
      <c r="J40" s="59" t="s">
        <v>174</v>
      </c>
      <c r="K40" s="57">
        <f t="shared" si="9"/>
        <v>0</v>
      </c>
      <c r="L40" s="60">
        <v>0</v>
      </c>
      <c r="M40" s="60">
        <v>0</v>
      </c>
      <c r="N40" s="56">
        <f t="shared" si="2"/>
        <v>0</v>
      </c>
      <c r="O40" s="41"/>
      <c r="P40" s="57">
        <f t="shared" si="3"/>
        <v>0</v>
      </c>
      <c r="Q40" s="60"/>
      <c r="R40" s="60"/>
      <c r="S40" s="56">
        <f t="shared" si="4"/>
        <v>0</v>
      </c>
      <c r="T40" s="41"/>
      <c r="U40" s="57">
        <f t="shared" si="5"/>
        <v>0</v>
      </c>
      <c r="V40" s="60"/>
      <c r="W40" s="60"/>
      <c r="X40" s="56">
        <f t="shared" si="6"/>
        <v>0</v>
      </c>
      <c r="Y40" s="41"/>
      <c r="Z40" s="57">
        <f t="shared" si="11"/>
        <v>0</v>
      </c>
      <c r="AA40" s="39"/>
      <c r="AB40" s="39"/>
      <c r="AC40" s="39"/>
      <c r="AD40" s="39"/>
      <c r="AE40" s="39"/>
      <c r="AF40" s="39"/>
    </row>
    <row r="41" spans="1:32" ht="57" x14ac:dyDescent="0.25">
      <c r="A41" s="317" t="s">
        <v>59</v>
      </c>
      <c r="B41" s="387" t="s">
        <v>138</v>
      </c>
      <c r="C41" s="43" t="s">
        <v>139</v>
      </c>
      <c r="D41" s="317" t="s">
        <v>140</v>
      </c>
      <c r="E41" s="64" t="s">
        <v>207</v>
      </c>
      <c r="F41" s="63">
        <v>1</v>
      </c>
      <c r="G41" s="10">
        <v>0</v>
      </c>
      <c r="H41" s="69">
        <v>0</v>
      </c>
      <c r="I41" s="56">
        <f t="shared" si="8"/>
        <v>0</v>
      </c>
      <c r="J41" s="63" t="s">
        <v>190</v>
      </c>
      <c r="K41" s="57">
        <f t="shared" si="9"/>
        <v>0</v>
      </c>
      <c r="L41" s="10">
        <v>1</v>
      </c>
      <c r="M41" s="10">
        <v>1</v>
      </c>
      <c r="N41" s="56">
        <f t="shared" si="2"/>
        <v>1</v>
      </c>
      <c r="O41" s="63"/>
      <c r="P41" s="57">
        <f t="shared" si="3"/>
        <v>1</v>
      </c>
      <c r="Q41" s="10"/>
      <c r="R41" s="10"/>
      <c r="S41" s="56">
        <f t="shared" si="4"/>
        <v>0</v>
      </c>
      <c r="T41" s="61"/>
      <c r="U41" s="57">
        <f t="shared" si="5"/>
        <v>1</v>
      </c>
      <c r="V41" s="10"/>
      <c r="W41" s="10"/>
      <c r="X41" s="56">
        <f t="shared" si="6"/>
        <v>0</v>
      </c>
      <c r="Y41" s="61"/>
      <c r="Z41" s="57">
        <f>IFERROR(IF(F41="Según demanda",(V41+Q41+L41+G41)/(H41+M41+R41+W41),(V41+Q41+L41+G41)/F41),0)</f>
        <v>1</v>
      </c>
      <c r="AA41" s="39"/>
      <c r="AB41" s="39"/>
      <c r="AC41" s="39"/>
      <c r="AD41" s="39"/>
      <c r="AE41" s="39"/>
      <c r="AF41" s="39"/>
    </row>
    <row r="42" spans="1:32" ht="228" x14ac:dyDescent="0.25">
      <c r="A42" s="317"/>
      <c r="B42" s="387"/>
      <c r="C42" s="43" t="s">
        <v>60</v>
      </c>
      <c r="D42" s="317"/>
      <c r="E42" s="64" t="s">
        <v>61</v>
      </c>
      <c r="F42" s="63">
        <v>3</v>
      </c>
      <c r="G42" s="10">
        <v>0</v>
      </c>
      <c r="H42" s="69">
        <v>0</v>
      </c>
      <c r="I42" s="56">
        <f t="shared" si="8"/>
        <v>0</v>
      </c>
      <c r="J42" s="63" t="s">
        <v>191</v>
      </c>
      <c r="K42" s="57">
        <f t="shared" si="9"/>
        <v>0</v>
      </c>
      <c r="L42" s="10">
        <v>3</v>
      </c>
      <c r="M42" s="10">
        <v>3</v>
      </c>
      <c r="N42" s="56">
        <f t="shared" si="2"/>
        <v>1</v>
      </c>
      <c r="O42" s="16" t="s">
        <v>200</v>
      </c>
      <c r="P42" s="57">
        <f t="shared" si="3"/>
        <v>1</v>
      </c>
      <c r="Q42" s="10"/>
      <c r="R42" s="10"/>
      <c r="S42" s="56">
        <f t="shared" si="4"/>
        <v>0</v>
      </c>
      <c r="T42" s="61"/>
      <c r="U42" s="57">
        <f t="shared" si="5"/>
        <v>1</v>
      </c>
      <c r="V42" s="10"/>
      <c r="W42" s="10"/>
      <c r="X42" s="56">
        <f t="shared" si="6"/>
        <v>0</v>
      </c>
      <c r="Y42" s="61"/>
      <c r="Z42" s="57">
        <f>IFERROR(IF(F42="Según demanda",(V42+Q42+L42+G42)/(H42+M42+R42+W42),(V42+Q42+L42+G42)/F42),0)</f>
        <v>1</v>
      </c>
      <c r="AA42" s="39"/>
      <c r="AB42" s="39"/>
      <c r="AC42" s="39"/>
      <c r="AD42" s="39"/>
      <c r="AE42" s="39"/>
      <c r="AF42" s="39"/>
    </row>
    <row r="43" spans="1:32" ht="114.75" x14ac:dyDescent="0.25">
      <c r="A43" s="317"/>
      <c r="B43" s="387"/>
      <c r="C43" s="43" t="s">
        <v>62</v>
      </c>
      <c r="D43" s="317"/>
      <c r="E43" s="64" t="s">
        <v>159</v>
      </c>
      <c r="F43" s="63">
        <v>1</v>
      </c>
      <c r="G43" s="10">
        <v>0</v>
      </c>
      <c r="H43" s="71">
        <v>0</v>
      </c>
      <c r="I43" s="56">
        <f t="shared" si="8"/>
        <v>0</v>
      </c>
      <c r="J43" s="63" t="s">
        <v>191</v>
      </c>
      <c r="K43" s="57">
        <f t="shared" si="9"/>
        <v>0</v>
      </c>
      <c r="L43" s="10">
        <v>1</v>
      </c>
      <c r="M43" s="10">
        <v>1</v>
      </c>
      <c r="N43" s="56">
        <f t="shared" si="2"/>
        <v>1</v>
      </c>
      <c r="O43" s="19" t="s">
        <v>201</v>
      </c>
      <c r="P43" s="57">
        <f t="shared" si="3"/>
        <v>1</v>
      </c>
      <c r="Q43" s="10"/>
      <c r="R43" s="10"/>
      <c r="S43" s="56">
        <f t="shared" si="4"/>
        <v>0</v>
      </c>
      <c r="T43" s="19"/>
      <c r="U43" s="57">
        <f t="shared" si="5"/>
        <v>1</v>
      </c>
      <c r="V43" s="10"/>
      <c r="W43" s="10"/>
      <c r="X43" s="56">
        <f t="shared" si="6"/>
        <v>0</v>
      </c>
      <c r="Y43" s="19"/>
      <c r="Z43" s="57">
        <f>IFERROR(IF(F43="Según demanda",(V43+Q43+L43+G43)/(H43+M43+R43+W43),(V43+Q43+L43+G43)/F43),0)</f>
        <v>1</v>
      </c>
      <c r="AA43" s="39"/>
      <c r="AB43" s="39"/>
      <c r="AC43" s="39"/>
      <c r="AD43" s="39"/>
      <c r="AE43" s="39"/>
      <c r="AF43" s="39"/>
    </row>
    <row r="44" spans="1:32" ht="200.25" x14ac:dyDescent="0.25">
      <c r="A44" s="317"/>
      <c r="B44" s="65" t="s">
        <v>141</v>
      </c>
      <c r="C44" s="43" t="s">
        <v>63</v>
      </c>
      <c r="D44" s="64" t="s">
        <v>64</v>
      </c>
      <c r="E44" s="64" t="s">
        <v>207</v>
      </c>
      <c r="F44" s="63">
        <v>5</v>
      </c>
      <c r="G44" s="10">
        <v>3</v>
      </c>
      <c r="H44" s="71">
        <v>3</v>
      </c>
      <c r="I44" s="56">
        <f t="shared" si="8"/>
        <v>1</v>
      </c>
      <c r="J44" s="18" t="s">
        <v>202</v>
      </c>
      <c r="K44" s="57">
        <f t="shared" si="9"/>
        <v>0.6</v>
      </c>
      <c r="L44" s="10">
        <v>2</v>
      </c>
      <c r="M44" s="10">
        <v>2</v>
      </c>
      <c r="N44" s="56">
        <f t="shared" si="2"/>
        <v>1</v>
      </c>
      <c r="O44" s="15" t="s">
        <v>203</v>
      </c>
      <c r="P44" s="57">
        <f t="shared" si="3"/>
        <v>1</v>
      </c>
      <c r="Q44" s="10"/>
      <c r="R44" s="10"/>
      <c r="S44" s="56">
        <f t="shared" si="4"/>
        <v>0</v>
      </c>
      <c r="T44" s="19"/>
      <c r="U44" s="57">
        <f t="shared" si="5"/>
        <v>1</v>
      </c>
      <c r="V44" s="10"/>
      <c r="W44" s="20"/>
      <c r="X44" s="56">
        <f t="shared" si="6"/>
        <v>0</v>
      </c>
      <c r="Y44" s="19"/>
      <c r="Z44" s="57">
        <f t="shared" ref="Z44:Z49" si="12">IFERROR(IF(F44="Según demanda",(V44+Q44+L44+G44)/(H44+M44+R44+W44),(V44+Q44+L44+G44)/F44),0)</f>
        <v>1</v>
      </c>
      <c r="AA44" s="39"/>
      <c r="AB44" s="39"/>
      <c r="AC44" s="39"/>
      <c r="AD44" s="39"/>
      <c r="AE44" s="39"/>
      <c r="AF44" s="39"/>
    </row>
    <row r="45" spans="1:32" ht="114" x14ac:dyDescent="0.25">
      <c r="A45" s="317"/>
      <c r="B45" s="43" t="s">
        <v>142</v>
      </c>
      <c r="C45" s="43" t="s">
        <v>143</v>
      </c>
      <c r="D45" s="64" t="s">
        <v>65</v>
      </c>
      <c r="E45" s="64" t="s">
        <v>66</v>
      </c>
      <c r="F45" s="63">
        <v>88</v>
      </c>
      <c r="G45" s="10">
        <v>48</v>
      </c>
      <c r="H45" s="69">
        <v>48</v>
      </c>
      <c r="I45" s="56">
        <f t="shared" si="8"/>
        <v>1</v>
      </c>
      <c r="J45" s="19"/>
      <c r="K45" s="57">
        <f t="shared" si="9"/>
        <v>0.54545454545454541</v>
      </c>
      <c r="L45" s="10">
        <v>32</v>
      </c>
      <c r="M45" s="10">
        <v>40</v>
      </c>
      <c r="N45" s="56">
        <f t="shared" si="2"/>
        <v>0.8</v>
      </c>
      <c r="O45" s="19"/>
      <c r="P45" s="57">
        <f t="shared" si="3"/>
        <v>0.90909090909090906</v>
      </c>
      <c r="Q45" s="10"/>
      <c r="R45" s="10"/>
      <c r="S45" s="56">
        <f t="shared" si="4"/>
        <v>0</v>
      </c>
      <c r="T45" s="19"/>
      <c r="U45" s="57">
        <f t="shared" si="5"/>
        <v>0.90909090909090906</v>
      </c>
      <c r="V45" s="10"/>
      <c r="W45" s="10"/>
      <c r="X45" s="56">
        <f t="shared" si="6"/>
        <v>0</v>
      </c>
      <c r="Y45" s="19"/>
      <c r="Z45" s="57">
        <f t="shared" si="12"/>
        <v>0.90909090909090906</v>
      </c>
      <c r="AA45" s="39"/>
      <c r="AB45" s="39"/>
      <c r="AC45" s="39"/>
      <c r="AD45" s="39"/>
      <c r="AE45" s="39"/>
      <c r="AF45" s="39"/>
    </row>
    <row r="46" spans="1:32" ht="57" x14ac:dyDescent="0.25">
      <c r="A46" s="317"/>
      <c r="B46" s="387" t="s">
        <v>67</v>
      </c>
      <c r="C46" s="43" t="s">
        <v>144</v>
      </c>
      <c r="D46" s="64" t="s">
        <v>145</v>
      </c>
      <c r="E46" s="64" t="s">
        <v>160</v>
      </c>
      <c r="F46" s="63">
        <v>100</v>
      </c>
      <c r="G46" s="60">
        <v>0</v>
      </c>
      <c r="H46" s="71">
        <v>0</v>
      </c>
      <c r="I46" s="56">
        <f t="shared" si="8"/>
        <v>0</v>
      </c>
      <c r="J46" s="63" t="s">
        <v>191</v>
      </c>
      <c r="K46" s="57">
        <f t="shared" si="9"/>
        <v>0</v>
      </c>
      <c r="L46" s="62">
        <v>51</v>
      </c>
      <c r="M46" s="60">
        <v>51</v>
      </c>
      <c r="N46" s="56">
        <f t="shared" si="2"/>
        <v>1</v>
      </c>
      <c r="O46" s="45"/>
      <c r="P46" s="57">
        <f t="shared" si="3"/>
        <v>0.51</v>
      </c>
      <c r="Q46" s="42"/>
      <c r="R46" s="46"/>
      <c r="S46" s="54">
        <f t="shared" si="4"/>
        <v>0</v>
      </c>
      <c r="T46" s="42"/>
      <c r="U46" s="53">
        <f t="shared" si="5"/>
        <v>0.51</v>
      </c>
      <c r="V46" s="51"/>
      <c r="W46" s="47"/>
      <c r="X46" s="54">
        <f t="shared" si="6"/>
        <v>0</v>
      </c>
      <c r="Y46" s="42"/>
      <c r="Z46" s="53">
        <f t="shared" si="12"/>
        <v>0.51</v>
      </c>
      <c r="AA46" s="39"/>
      <c r="AB46" s="39"/>
      <c r="AC46" s="39"/>
      <c r="AD46" s="39"/>
      <c r="AE46" s="39"/>
      <c r="AF46" s="39"/>
    </row>
    <row r="47" spans="1:32" ht="57.75" x14ac:dyDescent="0.25">
      <c r="A47" s="317"/>
      <c r="B47" s="387"/>
      <c r="C47" s="43" t="s">
        <v>68</v>
      </c>
      <c r="D47" s="64" t="s">
        <v>69</v>
      </c>
      <c r="E47" s="64" t="s">
        <v>70</v>
      </c>
      <c r="F47" s="77">
        <v>402</v>
      </c>
      <c r="G47" s="60">
        <v>167</v>
      </c>
      <c r="H47" s="71">
        <v>167</v>
      </c>
      <c r="I47" s="56">
        <f t="shared" si="8"/>
        <v>1</v>
      </c>
      <c r="J47" s="41" t="s">
        <v>204</v>
      </c>
      <c r="K47" s="57">
        <f t="shared" si="9"/>
        <v>0.4154228855721393</v>
      </c>
      <c r="L47" s="62">
        <v>230</v>
      </c>
      <c r="M47" s="60">
        <v>235</v>
      </c>
      <c r="N47" s="56">
        <f t="shared" si="2"/>
        <v>0.97872340425531912</v>
      </c>
      <c r="O47" s="58"/>
      <c r="P47" s="57">
        <f t="shared" si="3"/>
        <v>0.98756218905472637</v>
      </c>
      <c r="Q47" s="41"/>
      <c r="R47" s="48"/>
      <c r="S47" s="56">
        <f t="shared" si="4"/>
        <v>0</v>
      </c>
      <c r="T47" s="42"/>
      <c r="U47" s="57">
        <f t="shared" si="5"/>
        <v>0.98756218905472637</v>
      </c>
      <c r="V47" s="42"/>
      <c r="W47" s="46"/>
      <c r="X47" s="56">
        <f t="shared" si="6"/>
        <v>0</v>
      </c>
      <c r="Y47" s="41"/>
      <c r="Z47" s="57">
        <f t="shared" si="12"/>
        <v>0.98756218905472637</v>
      </c>
      <c r="AA47" s="39"/>
      <c r="AB47" s="39"/>
      <c r="AC47" s="39"/>
      <c r="AD47" s="39"/>
      <c r="AE47" s="39"/>
      <c r="AF47" s="39"/>
    </row>
    <row r="48" spans="1:32" ht="57" x14ac:dyDescent="0.25">
      <c r="A48" s="317"/>
      <c r="B48" s="387"/>
      <c r="C48" s="43" t="s">
        <v>146</v>
      </c>
      <c r="D48" s="64" t="s">
        <v>71</v>
      </c>
      <c r="E48" s="64" t="s">
        <v>160</v>
      </c>
      <c r="F48" s="77">
        <v>100</v>
      </c>
      <c r="G48" s="60">
        <v>0</v>
      </c>
      <c r="H48" s="71">
        <v>0</v>
      </c>
      <c r="I48" s="56">
        <f t="shared" si="8"/>
        <v>0</v>
      </c>
      <c r="J48" s="63" t="s">
        <v>191</v>
      </c>
      <c r="K48" s="57">
        <f t="shared" si="9"/>
        <v>0</v>
      </c>
      <c r="L48" s="62">
        <v>51</v>
      </c>
      <c r="M48" s="60">
        <v>51</v>
      </c>
      <c r="N48" s="56">
        <f t="shared" si="2"/>
        <v>1</v>
      </c>
      <c r="O48" s="50"/>
      <c r="P48" s="57">
        <f t="shared" si="3"/>
        <v>0.51</v>
      </c>
      <c r="Q48" s="41"/>
      <c r="R48" s="48"/>
      <c r="S48" s="56">
        <f t="shared" si="4"/>
        <v>0</v>
      </c>
      <c r="T48" s="41"/>
      <c r="U48" s="57">
        <f t="shared" si="5"/>
        <v>0.51</v>
      </c>
      <c r="V48" s="41"/>
      <c r="W48" s="48"/>
      <c r="X48" s="56">
        <f t="shared" si="6"/>
        <v>0</v>
      </c>
      <c r="Y48" s="41"/>
      <c r="Z48" s="57">
        <f t="shared" si="12"/>
        <v>0.51</v>
      </c>
      <c r="AA48" s="39"/>
      <c r="AB48" s="39"/>
      <c r="AC48" s="39"/>
      <c r="AD48" s="39"/>
      <c r="AE48" s="39"/>
      <c r="AF48" s="39"/>
    </row>
    <row r="49" spans="1:32" ht="200.25" x14ac:dyDescent="0.25">
      <c r="A49" s="317"/>
      <c r="B49" s="43" t="s">
        <v>72</v>
      </c>
      <c r="C49" s="43" t="s">
        <v>73</v>
      </c>
      <c r="D49" s="64" t="s">
        <v>74</v>
      </c>
      <c r="E49" s="64" t="s">
        <v>207</v>
      </c>
      <c r="F49" s="77">
        <v>5</v>
      </c>
      <c r="G49" s="60">
        <v>3</v>
      </c>
      <c r="H49" s="71">
        <v>3</v>
      </c>
      <c r="I49" s="56">
        <f t="shared" si="8"/>
        <v>1</v>
      </c>
      <c r="J49" s="41" t="s">
        <v>205</v>
      </c>
      <c r="K49" s="57">
        <f t="shared" si="9"/>
        <v>0.6</v>
      </c>
      <c r="L49" s="49">
        <v>1</v>
      </c>
      <c r="M49" s="60">
        <v>2</v>
      </c>
      <c r="N49" s="56">
        <f t="shared" si="2"/>
        <v>0.5</v>
      </c>
      <c r="O49" s="79" t="s">
        <v>206</v>
      </c>
      <c r="P49" s="57">
        <f t="shared" si="3"/>
        <v>0.8</v>
      </c>
      <c r="Q49" s="41"/>
      <c r="R49" s="48"/>
      <c r="S49" s="56">
        <f t="shared" si="4"/>
        <v>0</v>
      </c>
      <c r="T49" s="41"/>
      <c r="U49" s="57">
        <f t="shared" si="5"/>
        <v>0.8</v>
      </c>
      <c r="V49" s="41"/>
      <c r="W49" s="48"/>
      <c r="X49" s="56">
        <f t="shared" si="6"/>
        <v>0</v>
      </c>
      <c r="Y49" s="41"/>
      <c r="Z49" s="57">
        <f t="shared" si="12"/>
        <v>0.8</v>
      </c>
      <c r="AA49" s="39"/>
      <c r="AB49" s="39"/>
      <c r="AC49" s="39"/>
      <c r="AD49" s="39"/>
      <c r="AE49" s="39"/>
      <c r="AF49" s="39"/>
    </row>
    <row r="50" spans="1:32" ht="57" x14ac:dyDescent="0.25">
      <c r="A50" s="84" t="s">
        <v>209</v>
      </c>
      <c r="B50" s="317" t="s">
        <v>210</v>
      </c>
      <c r="C50" s="82" t="s">
        <v>211</v>
      </c>
      <c r="D50" s="82" t="s">
        <v>212</v>
      </c>
      <c r="E50" s="82" t="s">
        <v>213</v>
      </c>
      <c r="F50" s="85" t="s">
        <v>214</v>
      </c>
      <c r="G50" s="80">
        <v>1070</v>
      </c>
      <c r="H50" s="86">
        <v>1070</v>
      </c>
      <c r="I50" s="87">
        <f>IFERROR((G50/H50),0)</f>
        <v>1</v>
      </c>
      <c r="J50" s="58"/>
      <c r="K50" s="88">
        <f t="shared" si="9"/>
        <v>0</v>
      </c>
      <c r="L50" s="89">
        <v>1500</v>
      </c>
      <c r="M50" s="89">
        <v>1500</v>
      </c>
      <c r="N50" s="87">
        <f>IFERROR((L50/M50),0)</f>
        <v>1</v>
      </c>
      <c r="O50" s="90" t="s">
        <v>215</v>
      </c>
      <c r="P50" s="88">
        <f>IFERROR(IF(F50="Según demanda",(L50+#REF!)/(H50+#REF!),(L50+#REF!)/F50),0)</f>
        <v>0</v>
      </c>
      <c r="Q50" s="91">
        <v>0</v>
      </c>
      <c r="R50" s="92" t="s">
        <v>216</v>
      </c>
      <c r="S50" s="87">
        <f t="shared" si="4"/>
        <v>0</v>
      </c>
      <c r="T50" s="93"/>
      <c r="U50" s="88">
        <f>IFERROR(IF(F50="Según demanda",(Q50+L50+#REF!)/(H50+#REF!+R50),(Q50+L50+#REF!)/F50),0)</f>
        <v>0</v>
      </c>
      <c r="V50" s="93"/>
      <c r="W50" s="94"/>
      <c r="X50" s="87">
        <f t="shared" si="6"/>
        <v>0</v>
      </c>
      <c r="Y50" s="93"/>
      <c r="Z50" s="88">
        <f>IFERROR(IF(F50="Según demanda",(V50+Q50+L50+#REF!)/(H50+#REF!+R50+W50),(V50+Q50+L50+#REF!)/F50),0)</f>
        <v>0</v>
      </c>
    </row>
    <row r="51" spans="1:32" ht="42.75" x14ac:dyDescent="0.25">
      <c r="A51" s="84" t="s">
        <v>209</v>
      </c>
      <c r="B51" s="317"/>
      <c r="C51" s="82" t="s">
        <v>217</v>
      </c>
      <c r="D51" s="82" t="s">
        <v>218</v>
      </c>
      <c r="E51" s="95" t="s">
        <v>219</v>
      </c>
      <c r="F51" s="85" t="s">
        <v>220</v>
      </c>
      <c r="G51" s="80">
        <v>2</v>
      </c>
      <c r="H51" s="86">
        <v>2</v>
      </c>
      <c r="I51" s="96">
        <f t="shared" ref="I51:I57" si="13">IFERROR((G51/H51),0)</f>
        <v>1</v>
      </c>
      <c r="J51" s="80"/>
      <c r="K51" s="88">
        <f t="shared" si="9"/>
        <v>0</v>
      </c>
      <c r="L51" s="97">
        <v>0</v>
      </c>
      <c r="M51" s="97">
        <v>0</v>
      </c>
      <c r="N51" s="96">
        <f t="shared" ref="N51:N57" si="14">IFERROR((L51/M51),0)</f>
        <v>0</v>
      </c>
      <c r="O51" s="98" t="s">
        <v>221</v>
      </c>
      <c r="P51" s="88">
        <f>IFERROR(IF(F51="Según demanda",(L51+#REF!)/(H51+#REF!),(L51+#REF!)/F51),0)</f>
        <v>0</v>
      </c>
      <c r="Q51" s="99">
        <v>0</v>
      </c>
      <c r="R51" s="100" t="s">
        <v>216</v>
      </c>
      <c r="S51" s="96">
        <f t="shared" si="4"/>
        <v>0</v>
      </c>
      <c r="T51" s="101"/>
      <c r="U51" s="88">
        <f>IFERROR(IF(F51="Según demanda",(Q51+L51+G51)/(H51+M50+R51),(Q51+L51+G51)/F51),0)</f>
        <v>0</v>
      </c>
      <c r="V51" s="101"/>
      <c r="W51" s="102"/>
      <c r="X51" s="96">
        <f t="shared" si="6"/>
        <v>0</v>
      </c>
      <c r="Y51" s="101"/>
      <c r="Z51" s="88">
        <f>IFERROR(IF(F51="Según demanda",(V51+Q51+L51+G51)/(H51+M50+R51+W51),(V51+Q51+L51+G51)/F51),0)</f>
        <v>0</v>
      </c>
    </row>
    <row r="52" spans="1:32" ht="57" x14ac:dyDescent="0.25">
      <c r="A52" s="84" t="s">
        <v>209</v>
      </c>
      <c r="B52" s="317"/>
      <c r="C52" s="82" t="s">
        <v>222</v>
      </c>
      <c r="D52" s="82" t="s">
        <v>223</v>
      </c>
      <c r="E52" s="95" t="s">
        <v>224</v>
      </c>
      <c r="F52" s="103" t="s">
        <v>225</v>
      </c>
      <c r="G52" s="80">
        <v>1</v>
      </c>
      <c r="H52" s="86">
        <v>1</v>
      </c>
      <c r="I52" s="96">
        <f t="shared" si="13"/>
        <v>1</v>
      </c>
      <c r="J52" s="80"/>
      <c r="K52" s="88">
        <f t="shared" si="9"/>
        <v>0</v>
      </c>
      <c r="L52" s="97">
        <v>0</v>
      </c>
      <c r="M52" s="97">
        <v>0</v>
      </c>
      <c r="N52" s="96">
        <f t="shared" si="14"/>
        <v>0</v>
      </c>
      <c r="O52" s="98"/>
      <c r="P52" s="88">
        <f t="shared" ref="P52:P57" si="15">IFERROR(IF(F52="Según demanda",(L52+G52)/(H52+M52),(L52+G52)/F52),0)</f>
        <v>0</v>
      </c>
      <c r="Q52" s="99">
        <v>0</v>
      </c>
      <c r="R52" s="104">
        <v>0</v>
      </c>
      <c r="S52" s="96">
        <f t="shared" si="4"/>
        <v>0</v>
      </c>
      <c r="T52" s="101"/>
      <c r="U52" s="88">
        <f t="shared" ref="U52:U57" si="16">IFERROR(IF(F52="Según demanda",(Q52+L52+G52)/(H52+M52+R52),(Q52+L52+G52)/F52),0)</f>
        <v>0</v>
      </c>
      <c r="V52" s="101"/>
      <c r="W52" s="102"/>
      <c r="X52" s="96">
        <f t="shared" si="6"/>
        <v>0</v>
      </c>
      <c r="Y52" s="101"/>
      <c r="Z52" s="88">
        <f t="shared" ref="Z52:Z57" si="17">IFERROR(IF(F52="Según demanda",(V52+Q52+L52+G52)/(H52+M52+R52+W52),(V52+Q52+L52+G52)/F52),0)</f>
        <v>0</v>
      </c>
    </row>
    <row r="53" spans="1:32" ht="57" x14ac:dyDescent="0.25">
      <c r="A53" s="84" t="s">
        <v>209</v>
      </c>
      <c r="B53" s="317" t="s">
        <v>226</v>
      </c>
      <c r="C53" s="82" t="s">
        <v>227</v>
      </c>
      <c r="D53" s="82" t="s">
        <v>228</v>
      </c>
      <c r="E53" s="95" t="s">
        <v>229</v>
      </c>
      <c r="F53" s="105" t="s">
        <v>230</v>
      </c>
      <c r="G53" s="80">
        <v>50</v>
      </c>
      <c r="H53" s="86">
        <v>50</v>
      </c>
      <c r="I53" s="96">
        <f t="shared" si="13"/>
        <v>1</v>
      </c>
      <c r="J53" s="80"/>
      <c r="K53" s="88">
        <f t="shared" si="9"/>
        <v>0</v>
      </c>
      <c r="L53" s="97">
        <v>32</v>
      </c>
      <c r="M53" s="97">
        <v>32</v>
      </c>
      <c r="N53" s="96">
        <f t="shared" si="14"/>
        <v>1</v>
      </c>
      <c r="O53" s="80" t="s">
        <v>231</v>
      </c>
      <c r="P53" s="88">
        <f t="shared" si="15"/>
        <v>0</v>
      </c>
      <c r="Q53" s="99">
        <v>0</v>
      </c>
      <c r="R53" s="104">
        <v>0</v>
      </c>
      <c r="S53" s="96">
        <f t="shared" si="4"/>
        <v>0</v>
      </c>
      <c r="T53" s="101"/>
      <c r="U53" s="88">
        <f t="shared" si="16"/>
        <v>0</v>
      </c>
      <c r="V53" s="101"/>
      <c r="W53" s="102"/>
      <c r="X53" s="96">
        <f t="shared" si="6"/>
        <v>0</v>
      </c>
      <c r="Y53" s="101"/>
      <c r="Z53" s="88">
        <f t="shared" si="17"/>
        <v>0</v>
      </c>
    </row>
    <row r="54" spans="1:32" ht="57" x14ac:dyDescent="0.25">
      <c r="A54" s="84" t="s">
        <v>209</v>
      </c>
      <c r="B54" s="317"/>
      <c r="C54" s="82" t="s">
        <v>232</v>
      </c>
      <c r="D54" s="82" t="s">
        <v>233</v>
      </c>
      <c r="E54" s="82" t="s">
        <v>234</v>
      </c>
      <c r="F54" s="85" t="s">
        <v>235</v>
      </c>
      <c r="G54" s="80">
        <v>486</v>
      </c>
      <c r="H54" s="86">
        <v>486</v>
      </c>
      <c r="I54" s="96">
        <f t="shared" si="13"/>
        <v>1</v>
      </c>
      <c r="J54" s="80"/>
      <c r="K54" s="88">
        <f t="shared" si="9"/>
        <v>1</v>
      </c>
      <c r="L54" s="97">
        <v>439</v>
      </c>
      <c r="M54" s="97">
        <v>439</v>
      </c>
      <c r="N54" s="96">
        <f t="shared" si="14"/>
        <v>1</v>
      </c>
      <c r="O54" s="58" t="s">
        <v>236</v>
      </c>
      <c r="P54" s="88">
        <f t="shared" si="15"/>
        <v>1</v>
      </c>
      <c r="Q54" s="99">
        <v>0</v>
      </c>
      <c r="R54" s="104">
        <v>0</v>
      </c>
      <c r="S54" s="96">
        <f t="shared" si="4"/>
        <v>0</v>
      </c>
      <c r="T54" s="101"/>
      <c r="U54" s="88">
        <f t="shared" si="16"/>
        <v>1</v>
      </c>
      <c r="V54" s="101"/>
      <c r="W54" s="102"/>
      <c r="X54" s="96">
        <f t="shared" si="6"/>
        <v>0</v>
      </c>
      <c r="Y54" s="101"/>
      <c r="Z54" s="88">
        <f t="shared" si="17"/>
        <v>1</v>
      </c>
    </row>
    <row r="55" spans="1:32" ht="42.75" x14ac:dyDescent="0.25">
      <c r="A55" s="84" t="s">
        <v>209</v>
      </c>
      <c r="B55" s="317"/>
      <c r="C55" s="82" t="s">
        <v>237</v>
      </c>
      <c r="D55" s="82" t="s">
        <v>238</v>
      </c>
      <c r="E55" s="82" t="s">
        <v>239</v>
      </c>
      <c r="F55" s="85" t="s">
        <v>240</v>
      </c>
      <c r="G55" s="80">
        <v>22</v>
      </c>
      <c r="H55" s="86">
        <v>22</v>
      </c>
      <c r="I55" s="96">
        <f t="shared" si="13"/>
        <v>1</v>
      </c>
      <c r="J55" s="80"/>
      <c r="K55" s="88">
        <f t="shared" si="9"/>
        <v>0</v>
      </c>
      <c r="L55" s="97">
        <v>24</v>
      </c>
      <c r="M55" s="97">
        <v>24</v>
      </c>
      <c r="N55" s="96">
        <f t="shared" si="14"/>
        <v>1</v>
      </c>
      <c r="O55" s="80" t="s">
        <v>241</v>
      </c>
      <c r="P55" s="88">
        <f t="shared" si="15"/>
        <v>0</v>
      </c>
      <c r="Q55" s="99">
        <v>0</v>
      </c>
      <c r="R55" s="100" t="s">
        <v>216</v>
      </c>
      <c r="S55" s="96">
        <f t="shared" si="4"/>
        <v>0</v>
      </c>
      <c r="T55" s="101"/>
      <c r="U55" s="88">
        <f>IFERROR(IF(F55="Según demanda",(Q55+L55+G55)/(H55+M55+R55),(Q55+L55+G55)/F55),0)</f>
        <v>0</v>
      </c>
      <c r="V55" s="101"/>
      <c r="W55" s="102"/>
      <c r="X55" s="96">
        <f t="shared" si="6"/>
        <v>0</v>
      </c>
      <c r="Y55" s="101"/>
      <c r="Z55" s="88">
        <f t="shared" si="17"/>
        <v>0</v>
      </c>
    </row>
    <row r="56" spans="1:32" ht="99.75" x14ac:dyDescent="0.25">
      <c r="A56" s="84" t="s">
        <v>209</v>
      </c>
      <c r="B56" s="80" t="s">
        <v>242</v>
      </c>
      <c r="C56" s="82" t="s">
        <v>243</v>
      </c>
      <c r="D56" s="82" t="s">
        <v>244</v>
      </c>
      <c r="E56" s="95" t="s">
        <v>245</v>
      </c>
      <c r="F56" s="85" t="s">
        <v>235</v>
      </c>
      <c r="G56" s="80">
        <v>14</v>
      </c>
      <c r="H56" s="86">
        <v>14</v>
      </c>
      <c r="I56" s="87">
        <f t="shared" si="13"/>
        <v>1</v>
      </c>
      <c r="J56" s="58"/>
      <c r="K56" s="88">
        <f t="shared" si="9"/>
        <v>1</v>
      </c>
      <c r="L56" s="97">
        <v>25</v>
      </c>
      <c r="M56" s="97">
        <v>25</v>
      </c>
      <c r="N56" s="87">
        <f t="shared" si="14"/>
        <v>1</v>
      </c>
      <c r="O56" s="58" t="s">
        <v>246</v>
      </c>
      <c r="P56" s="88">
        <f t="shared" si="15"/>
        <v>1</v>
      </c>
      <c r="Q56" s="91">
        <v>0</v>
      </c>
      <c r="R56" s="92" t="s">
        <v>216</v>
      </c>
      <c r="S56" s="96">
        <f t="shared" si="4"/>
        <v>0</v>
      </c>
      <c r="T56" s="58"/>
      <c r="U56" s="88">
        <f t="shared" si="16"/>
        <v>1</v>
      </c>
      <c r="V56" s="93"/>
      <c r="W56" s="94"/>
      <c r="X56" s="87">
        <f t="shared" si="6"/>
        <v>0</v>
      </c>
      <c r="Y56" s="93"/>
      <c r="Z56" s="88">
        <f t="shared" si="17"/>
        <v>1</v>
      </c>
    </row>
    <row r="57" spans="1:32" ht="114" x14ac:dyDescent="0.25">
      <c r="A57" s="84" t="s">
        <v>209</v>
      </c>
      <c r="B57" s="80" t="s">
        <v>247</v>
      </c>
      <c r="C57" s="65" t="s">
        <v>248</v>
      </c>
      <c r="D57" s="65" t="s">
        <v>249</v>
      </c>
      <c r="E57" s="95" t="s">
        <v>250</v>
      </c>
      <c r="F57" s="85" t="s">
        <v>235</v>
      </c>
      <c r="G57" s="80">
        <v>16</v>
      </c>
      <c r="H57" s="86">
        <v>16</v>
      </c>
      <c r="I57" s="87">
        <f t="shared" si="13"/>
        <v>1</v>
      </c>
      <c r="J57" s="58"/>
      <c r="K57" s="88">
        <f t="shared" si="9"/>
        <v>1</v>
      </c>
      <c r="L57" s="97">
        <v>16</v>
      </c>
      <c r="M57" s="97">
        <v>16</v>
      </c>
      <c r="N57" s="87">
        <f t="shared" si="14"/>
        <v>1</v>
      </c>
      <c r="O57" s="58" t="s">
        <v>251</v>
      </c>
      <c r="P57" s="88">
        <f t="shared" si="15"/>
        <v>1</v>
      </c>
      <c r="Q57" s="91">
        <v>0</v>
      </c>
      <c r="R57" s="92" t="s">
        <v>216</v>
      </c>
      <c r="S57" s="87">
        <f t="shared" si="4"/>
        <v>0</v>
      </c>
      <c r="T57" s="93"/>
      <c r="U57" s="88">
        <f t="shared" si="16"/>
        <v>1</v>
      </c>
      <c r="V57" s="93"/>
      <c r="W57" s="94"/>
      <c r="X57" s="87">
        <f t="shared" si="6"/>
        <v>0</v>
      </c>
      <c r="Y57" s="93"/>
      <c r="Z57" s="88">
        <f t="shared" si="17"/>
        <v>1</v>
      </c>
    </row>
    <row r="58" spans="1:32" ht="75.75" thickBot="1" x14ac:dyDescent="0.3">
      <c r="A58" s="106" t="s">
        <v>209</v>
      </c>
      <c r="B58" s="107" t="s">
        <v>252</v>
      </c>
      <c r="C58" s="107" t="s">
        <v>253</v>
      </c>
      <c r="D58" s="107" t="s">
        <v>254</v>
      </c>
      <c r="E58" s="107" t="s">
        <v>255</v>
      </c>
      <c r="F58" s="108" t="s">
        <v>256</v>
      </c>
      <c r="G58" s="80">
        <v>3</v>
      </c>
      <c r="H58" s="86">
        <v>3</v>
      </c>
      <c r="I58" s="87">
        <f>IFERROR((G58/H58),0)</f>
        <v>1</v>
      </c>
      <c r="J58" s="58"/>
      <c r="K58" s="88">
        <f>IFERROR(IF(F58="Según demanda",G58/H58,G58/F58),0)</f>
        <v>0</v>
      </c>
      <c r="L58" s="97">
        <v>3</v>
      </c>
      <c r="M58" s="97">
        <v>3</v>
      </c>
      <c r="N58" s="87">
        <f>IFERROR((L58/M58),0)</f>
        <v>1</v>
      </c>
      <c r="O58" s="90" t="s">
        <v>257</v>
      </c>
      <c r="P58" s="88">
        <f>IFERROR(IF(F58="Según demanda",(L58+G58)/(H58+M58),(L58+G58)/F58),0)</f>
        <v>0</v>
      </c>
      <c r="Q58" s="91">
        <v>0</v>
      </c>
      <c r="R58" s="92" t="s">
        <v>216</v>
      </c>
      <c r="S58" s="87">
        <f>IFERROR((Q58/R58),0)</f>
        <v>0</v>
      </c>
      <c r="T58" s="93"/>
      <c r="U58" s="88">
        <f>IFERROR(IF(F58="Según demanda",(Q58+L58+G58)/(H58+M58+R58),(Q58+L58+G58)/F58),0)</f>
        <v>0</v>
      </c>
      <c r="V58" s="93"/>
      <c r="W58" s="94"/>
      <c r="X58" s="87">
        <f>IFERROR((V58/W58),0)</f>
        <v>0</v>
      </c>
      <c r="Y58" s="93"/>
      <c r="Z58" s="88">
        <f>IFERROR(IF(F58="Según demanda",(V58+Q58+L58+G58)/(H58+M58+R58+W58),(V58+Q58+L58+G58)/F58),0)</f>
        <v>0</v>
      </c>
    </row>
    <row r="59" spans="1:32" ht="315" x14ac:dyDescent="0.25">
      <c r="A59" s="109" t="s">
        <v>258</v>
      </c>
      <c r="B59" s="109" t="s">
        <v>259</v>
      </c>
      <c r="C59" s="109" t="s">
        <v>260</v>
      </c>
      <c r="D59" s="109" t="s">
        <v>261</v>
      </c>
      <c r="E59" s="110" t="s">
        <v>262</v>
      </c>
      <c r="F59" s="95">
        <v>64</v>
      </c>
      <c r="G59" s="89">
        <v>15</v>
      </c>
      <c r="H59" s="111">
        <v>16</v>
      </c>
      <c r="I59" s="87">
        <f t="shared" ref="I59:I89" si="18">IFERROR((G59/H59),0)</f>
        <v>0.9375</v>
      </c>
      <c r="J59" s="112" t="s">
        <v>263</v>
      </c>
      <c r="K59" s="113">
        <f t="shared" ref="K59:K89" si="19">IFERROR(IF(F59="Según demanda",G59/H59,G59/F59),0)</f>
        <v>0.234375</v>
      </c>
      <c r="L59" s="95">
        <v>16</v>
      </c>
      <c r="M59" s="111">
        <v>16</v>
      </c>
      <c r="N59" s="87">
        <f t="shared" ref="N59:N89" si="20">IFERROR((L59/M59),0)</f>
        <v>1</v>
      </c>
      <c r="O59" s="112" t="s">
        <v>264</v>
      </c>
      <c r="P59" s="113">
        <f t="shared" ref="P59:P89" si="21">IFERROR(IF(F59="Según demanda",(L59+G59)/(H59+M59),(L59+G59)/F59),0)</f>
        <v>0.484375</v>
      </c>
      <c r="Q59" s="114"/>
      <c r="R59" s="111"/>
      <c r="S59" s="87">
        <f t="shared" ref="S59:S101" si="22">IFERROR((Q59/R59),0)</f>
        <v>0</v>
      </c>
      <c r="T59" s="115"/>
      <c r="U59" s="113">
        <f t="shared" ref="U59:U89" si="23">IFERROR(IF(F59="Según demanda",(Q59+L59+G59)/(H59+M59+R59),(Q59+L59+G59)/F59),0)</f>
        <v>0.484375</v>
      </c>
      <c r="V59" s="114"/>
      <c r="W59" s="111"/>
      <c r="X59" s="87">
        <f t="shared" ref="X59:X74" si="24">IFERROR((V59/W59),0)</f>
        <v>0</v>
      </c>
      <c r="Y59" s="115"/>
      <c r="Z59" s="113">
        <f t="shared" ref="Z59:Z89" si="25">IFERROR(IF(F59="Según demanda",(V59+Q59+L59+G59)/(H59+M59+R59+W59),(V59+Q59+L59+G59)/F59),0)</f>
        <v>0.484375</v>
      </c>
    </row>
    <row r="60" spans="1:32" ht="409.5" x14ac:dyDescent="0.25">
      <c r="A60" s="81" t="s">
        <v>265</v>
      </c>
      <c r="B60" s="109" t="s">
        <v>266</v>
      </c>
      <c r="C60" s="116" t="s">
        <v>267</v>
      </c>
      <c r="D60" s="116" t="s">
        <v>268</v>
      </c>
      <c r="E60" s="117" t="s">
        <v>262</v>
      </c>
      <c r="F60" s="95" t="s">
        <v>235</v>
      </c>
      <c r="G60" s="89">
        <v>2</v>
      </c>
      <c r="H60" s="111">
        <v>2</v>
      </c>
      <c r="I60" s="87">
        <f t="shared" si="18"/>
        <v>1</v>
      </c>
      <c r="J60" s="118" t="s">
        <v>269</v>
      </c>
      <c r="K60" s="113">
        <f t="shared" si="19"/>
        <v>1</v>
      </c>
      <c r="L60" s="119">
        <v>1</v>
      </c>
      <c r="M60" s="111">
        <v>1</v>
      </c>
      <c r="N60" s="87">
        <f t="shared" si="20"/>
        <v>1</v>
      </c>
      <c r="O60" s="118" t="s">
        <v>270</v>
      </c>
      <c r="P60" s="113">
        <f t="shared" si="21"/>
        <v>1</v>
      </c>
      <c r="Q60" s="114"/>
      <c r="R60" s="111"/>
      <c r="S60" s="87">
        <f t="shared" si="22"/>
        <v>0</v>
      </c>
      <c r="T60" s="118"/>
      <c r="U60" s="113">
        <f t="shared" si="23"/>
        <v>1</v>
      </c>
      <c r="V60" s="114"/>
      <c r="W60" s="111"/>
      <c r="X60" s="87">
        <f t="shared" si="24"/>
        <v>0</v>
      </c>
      <c r="Y60" s="120"/>
      <c r="Z60" s="113">
        <f t="shared" si="25"/>
        <v>1</v>
      </c>
    </row>
    <row r="61" spans="1:32" ht="360" x14ac:dyDescent="0.25">
      <c r="A61" s="81" t="s">
        <v>265</v>
      </c>
      <c r="B61" s="121" t="s">
        <v>271</v>
      </c>
      <c r="C61" s="116" t="s">
        <v>272</v>
      </c>
      <c r="D61" s="121" t="s">
        <v>273</v>
      </c>
      <c r="E61" s="117" t="s">
        <v>262</v>
      </c>
      <c r="F61" s="95" t="s">
        <v>235</v>
      </c>
      <c r="G61" s="89">
        <v>0</v>
      </c>
      <c r="H61" s="111">
        <v>0</v>
      </c>
      <c r="I61" s="87">
        <f t="shared" si="18"/>
        <v>0</v>
      </c>
      <c r="J61" s="118" t="s">
        <v>274</v>
      </c>
      <c r="K61" s="113">
        <f t="shared" si="19"/>
        <v>0</v>
      </c>
      <c r="L61" s="119">
        <v>1</v>
      </c>
      <c r="M61" s="111">
        <v>1</v>
      </c>
      <c r="N61" s="87">
        <f t="shared" si="20"/>
        <v>1</v>
      </c>
      <c r="O61" s="118" t="s">
        <v>275</v>
      </c>
      <c r="P61" s="113">
        <f t="shared" si="21"/>
        <v>1</v>
      </c>
      <c r="Q61" s="114"/>
      <c r="R61" s="111"/>
      <c r="S61" s="87">
        <f t="shared" si="22"/>
        <v>0</v>
      </c>
      <c r="T61" s="118"/>
      <c r="U61" s="113">
        <f t="shared" si="23"/>
        <v>1</v>
      </c>
      <c r="V61" s="114"/>
      <c r="W61" s="111"/>
      <c r="X61" s="87">
        <f t="shared" si="24"/>
        <v>0</v>
      </c>
      <c r="Y61" s="120"/>
      <c r="Z61" s="113">
        <f t="shared" si="25"/>
        <v>1</v>
      </c>
    </row>
    <row r="62" spans="1:32" ht="360" x14ac:dyDescent="0.25">
      <c r="A62" s="81" t="s">
        <v>276</v>
      </c>
      <c r="B62" s="81" t="s">
        <v>277</v>
      </c>
      <c r="C62" s="109" t="s">
        <v>278</v>
      </c>
      <c r="D62" s="109" t="s">
        <v>279</v>
      </c>
      <c r="E62" s="95" t="s">
        <v>280</v>
      </c>
      <c r="F62" s="95" t="s">
        <v>235</v>
      </c>
      <c r="G62" s="89">
        <v>12</v>
      </c>
      <c r="H62" s="111">
        <v>16</v>
      </c>
      <c r="I62" s="87">
        <f t="shared" si="18"/>
        <v>0.75</v>
      </c>
      <c r="K62" s="113">
        <f t="shared" si="19"/>
        <v>0.75</v>
      </c>
      <c r="L62" s="119">
        <v>15</v>
      </c>
      <c r="M62" s="111">
        <v>16</v>
      </c>
      <c r="N62" s="87">
        <f t="shared" si="20"/>
        <v>0.9375</v>
      </c>
      <c r="O62" s="122" t="s">
        <v>281</v>
      </c>
      <c r="P62" s="113">
        <f t="shared" si="21"/>
        <v>0.84375</v>
      </c>
      <c r="Q62" s="114"/>
      <c r="R62" s="111"/>
      <c r="S62" s="87">
        <f t="shared" si="22"/>
        <v>0</v>
      </c>
      <c r="T62" s="123"/>
      <c r="U62" s="113">
        <f t="shared" si="23"/>
        <v>0.84375</v>
      </c>
      <c r="V62" s="114"/>
      <c r="W62" s="111"/>
      <c r="X62" s="87">
        <f t="shared" si="24"/>
        <v>0</v>
      </c>
      <c r="Y62" s="124"/>
      <c r="Z62" s="113">
        <f t="shared" si="25"/>
        <v>0.84375</v>
      </c>
    </row>
    <row r="63" spans="1:32" ht="285" x14ac:dyDescent="0.25">
      <c r="A63" s="81" t="s">
        <v>282</v>
      </c>
      <c r="B63" s="109" t="s">
        <v>283</v>
      </c>
      <c r="C63" s="109" t="s">
        <v>284</v>
      </c>
      <c r="D63" s="109" t="s">
        <v>285</v>
      </c>
      <c r="E63" s="110" t="s">
        <v>286</v>
      </c>
      <c r="F63" s="95" t="s">
        <v>235</v>
      </c>
      <c r="G63" s="89">
        <v>4</v>
      </c>
      <c r="H63" s="111">
        <v>4</v>
      </c>
      <c r="I63" s="87">
        <f t="shared" si="18"/>
        <v>1</v>
      </c>
      <c r="J63" s="118" t="s">
        <v>287</v>
      </c>
      <c r="K63" s="113">
        <f t="shared" si="19"/>
        <v>1</v>
      </c>
      <c r="L63" s="119">
        <v>19</v>
      </c>
      <c r="M63" s="111">
        <v>19</v>
      </c>
      <c r="N63" s="87">
        <f t="shared" si="20"/>
        <v>1</v>
      </c>
      <c r="O63" s="118" t="s">
        <v>288</v>
      </c>
      <c r="P63" s="113">
        <f t="shared" si="21"/>
        <v>1</v>
      </c>
      <c r="Q63" s="114"/>
      <c r="R63" s="111"/>
      <c r="S63" s="87">
        <f t="shared" si="22"/>
        <v>0</v>
      </c>
      <c r="T63" s="125"/>
      <c r="U63" s="113">
        <f t="shared" si="23"/>
        <v>1</v>
      </c>
      <c r="V63" s="114"/>
      <c r="W63" s="111"/>
      <c r="X63" s="87">
        <f t="shared" si="24"/>
        <v>0</v>
      </c>
      <c r="Y63" s="125"/>
      <c r="Z63" s="113">
        <f t="shared" si="25"/>
        <v>1</v>
      </c>
    </row>
    <row r="64" spans="1:32" ht="171" x14ac:dyDescent="0.25">
      <c r="A64" s="81" t="s">
        <v>289</v>
      </c>
      <c r="B64" s="109" t="s">
        <v>290</v>
      </c>
      <c r="C64" s="109" t="s">
        <v>291</v>
      </c>
      <c r="D64" s="109" t="s">
        <v>292</v>
      </c>
      <c r="E64" s="109" t="s">
        <v>293</v>
      </c>
      <c r="F64" s="80" t="s">
        <v>235</v>
      </c>
      <c r="G64" s="89">
        <v>0</v>
      </c>
      <c r="H64" s="111">
        <v>0</v>
      </c>
      <c r="I64" s="87">
        <f t="shared" si="18"/>
        <v>0</v>
      </c>
      <c r="J64" s="118" t="s">
        <v>294</v>
      </c>
      <c r="K64" s="113">
        <f t="shared" si="19"/>
        <v>0</v>
      </c>
      <c r="L64" s="126">
        <v>0</v>
      </c>
      <c r="M64" s="126">
        <v>0</v>
      </c>
      <c r="N64" s="87">
        <f t="shared" si="20"/>
        <v>0</v>
      </c>
      <c r="O64" s="118" t="s">
        <v>295</v>
      </c>
      <c r="P64" s="113">
        <f t="shared" si="21"/>
        <v>0</v>
      </c>
      <c r="Q64" s="127">
        <v>0</v>
      </c>
      <c r="R64" s="126">
        <v>0</v>
      </c>
      <c r="S64" s="87">
        <f t="shared" si="22"/>
        <v>0</v>
      </c>
      <c r="T64" s="123"/>
      <c r="U64" s="113">
        <f t="shared" si="23"/>
        <v>0</v>
      </c>
      <c r="V64" s="114"/>
      <c r="W64" s="111"/>
      <c r="X64" s="87">
        <f t="shared" si="24"/>
        <v>0</v>
      </c>
      <c r="Y64" s="123"/>
      <c r="Z64" s="113">
        <f t="shared" si="25"/>
        <v>0</v>
      </c>
    </row>
    <row r="65" spans="1:26" ht="165" x14ac:dyDescent="0.25">
      <c r="A65" s="81" t="s">
        <v>296</v>
      </c>
      <c r="B65" s="109" t="s">
        <v>297</v>
      </c>
      <c r="C65" s="109" t="s">
        <v>298</v>
      </c>
      <c r="D65" s="109" t="s">
        <v>299</v>
      </c>
      <c r="E65" s="81" t="s">
        <v>300</v>
      </c>
      <c r="F65" s="80">
        <v>1</v>
      </c>
      <c r="G65" s="89" t="s">
        <v>301</v>
      </c>
      <c r="H65" s="111">
        <v>1</v>
      </c>
      <c r="I65" s="87">
        <f t="shared" si="18"/>
        <v>1</v>
      </c>
      <c r="J65" s="118" t="s">
        <v>302</v>
      </c>
      <c r="K65" s="113">
        <f t="shared" si="19"/>
        <v>1</v>
      </c>
      <c r="L65" s="119">
        <v>0</v>
      </c>
      <c r="M65" s="111">
        <v>0</v>
      </c>
      <c r="N65" s="87">
        <f t="shared" si="20"/>
        <v>0</v>
      </c>
      <c r="O65" s="118" t="s">
        <v>303</v>
      </c>
      <c r="P65" s="113">
        <f t="shared" si="21"/>
        <v>1</v>
      </c>
      <c r="Q65" s="114">
        <v>0</v>
      </c>
      <c r="R65" s="111">
        <v>0</v>
      </c>
      <c r="S65" s="87">
        <f t="shared" si="22"/>
        <v>0</v>
      </c>
      <c r="T65" s="123"/>
      <c r="U65" s="113">
        <f t="shared" si="23"/>
        <v>1</v>
      </c>
      <c r="V65" s="114">
        <v>0</v>
      </c>
      <c r="W65" s="111">
        <v>0</v>
      </c>
      <c r="X65" s="87">
        <f t="shared" si="24"/>
        <v>0</v>
      </c>
      <c r="Y65" s="123"/>
      <c r="Z65" s="113">
        <f t="shared" si="25"/>
        <v>1</v>
      </c>
    </row>
    <row r="66" spans="1:26" ht="85.5" x14ac:dyDescent="0.25">
      <c r="A66" s="81" t="s">
        <v>304</v>
      </c>
      <c r="B66" s="80" t="s">
        <v>305</v>
      </c>
      <c r="C66" s="81" t="s">
        <v>306</v>
      </c>
      <c r="D66" s="81" t="s">
        <v>307</v>
      </c>
      <c r="E66" s="81" t="s">
        <v>307</v>
      </c>
      <c r="F66" s="80">
        <v>1</v>
      </c>
      <c r="G66" s="89"/>
      <c r="H66" s="111"/>
      <c r="I66" s="87">
        <f t="shared" si="18"/>
        <v>0</v>
      </c>
      <c r="J66" s="128" t="s">
        <v>308</v>
      </c>
      <c r="K66" s="129">
        <f t="shared" si="19"/>
        <v>0</v>
      </c>
      <c r="L66" s="119">
        <v>0</v>
      </c>
      <c r="M66" s="111">
        <v>0</v>
      </c>
      <c r="N66" s="87">
        <f t="shared" si="20"/>
        <v>0</v>
      </c>
      <c r="O66" s="128" t="s">
        <v>308</v>
      </c>
      <c r="P66" s="113">
        <f t="shared" si="21"/>
        <v>0</v>
      </c>
      <c r="Q66" s="114">
        <v>0</v>
      </c>
      <c r="R66" s="111">
        <v>0</v>
      </c>
      <c r="S66" s="87">
        <f t="shared" si="22"/>
        <v>0</v>
      </c>
      <c r="T66" s="123"/>
      <c r="U66" s="113">
        <f t="shared" si="23"/>
        <v>0</v>
      </c>
      <c r="V66" s="114"/>
      <c r="W66" s="111"/>
      <c r="X66" s="87">
        <f t="shared" si="24"/>
        <v>0</v>
      </c>
      <c r="Y66" s="123"/>
      <c r="Z66" s="113">
        <f t="shared" si="25"/>
        <v>0</v>
      </c>
    </row>
    <row r="67" spans="1:26" ht="195" x14ac:dyDescent="0.25">
      <c r="A67" s="81" t="s">
        <v>309</v>
      </c>
      <c r="B67" s="130" t="s">
        <v>310</v>
      </c>
      <c r="C67" s="81" t="s">
        <v>311</v>
      </c>
      <c r="D67" s="109" t="s">
        <v>312</v>
      </c>
      <c r="E67" s="81" t="s">
        <v>313</v>
      </c>
      <c r="F67" s="80">
        <v>6</v>
      </c>
      <c r="G67" s="89" t="s">
        <v>216</v>
      </c>
      <c r="H67" s="111">
        <v>0</v>
      </c>
      <c r="I67" s="87">
        <f t="shared" si="18"/>
        <v>0</v>
      </c>
      <c r="J67" s="128" t="s">
        <v>308</v>
      </c>
      <c r="K67" s="129">
        <f t="shared" si="19"/>
        <v>0</v>
      </c>
      <c r="L67" s="119">
        <v>6</v>
      </c>
      <c r="M67" s="111">
        <v>6</v>
      </c>
      <c r="N67" s="87">
        <f t="shared" si="20"/>
        <v>1</v>
      </c>
      <c r="O67" s="131" t="s">
        <v>314</v>
      </c>
      <c r="P67" s="113">
        <f t="shared" si="21"/>
        <v>1</v>
      </c>
      <c r="Q67" s="114">
        <v>0</v>
      </c>
      <c r="R67" s="111">
        <v>0</v>
      </c>
      <c r="S67" s="87">
        <f t="shared" si="22"/>
        <v>0</v>
      </c>
      <c r="T67" s="132"/>
      <c r="U67" s="113">
        <f t="shared" si="23"/>
        <v>1</v>
      </c>
      <c r="V67" s="114">
        <v>0</v>
      </c>
      <c r="W67" s="111">
        <v>0</v>
      </c>
      <c r="X67" s="87">
        <f t="shared" si="24"/>
        <v>0</v>
      </c>
      <c r="Y67" s="132"/>
      <c r="Z67" s="113">
        <f t="shared" si="25"/>
        <v>1</v>
      </c>
    </row>
    <row r="68" spans="1:26" ht="165" x14ac:dyDescent="0.25">
      <c r="A68" s="81" t="s">
        <v>315</v>
      </c>
      <c r="B68" s="80" t="s">
        <v>316</v>
      </c>
      <c r="C68" s="81" t="s">
        <v>317</v>
      </c>
      <c r="D68" s="109" t="s">
        <v>318</v>
      </c>
      <c r="E68" s="81" t="s">
        <v>319</v>
      </c>
      <c r="F68" s="81" t="s">
        <v>235</v>
      </c>
      <c r="G68" s="89">
        <v>1</v>
      </c>
      <c r="H68" s="111">
        <v>1</v>
      </c>
      <c r="I68" s="87">
        <f t="shared" si="18"/>
        <v>1</v>
      </c>
      <c r="J68" s="133" t="s">
        <v>320</v>
      </c>
      <c r="K68" s="129">
        <f t="shared" si="19"/>
        <v>1</v>
      </c>
      <c r="L68" s="119">
        <v>2</v>
      </c>
      <c r="M68" s="111">
        <v>2</v>
      </c>
      <c r="N68" s="87">
        <f t="shared" si="20"/>
        <v>1</v>
      </c>
      <c r="O68" s="134" t="s">
        <v>321</v>
      </c>
      <c r="P68" s="113">
        <f t="shared" si="21"/>
        <v>1</v>
      </c>
      <c r="Q68" s="114"/>
      <c r="R68" s="111"/>
      <c r="S68" s="87">
        <f t="shared" si="22"/>
        <v>0</v>
      </c>
      <c r="T68" s="135"/>
      <c r="U68" s="113">
        <f t="shared" si="23"/>
        <v>1</v>
      </c>
      <c r="V68" s="114"/>
      <c r="W68" s="111"/>
      <c r="X68" s="87">
        <f t="shared" si="24"/>
        <v>0</v>
      </c>
      <c r="Y68" s="136"/>
      <c r="Z68" s="113">
        <f t="shared" si="25"/>
        <v>1</v>
      </c>
    </row>
    <row r="69" spans="1:26" ht="409.5" x14ac:dyDescent="0.25">
      <c r="A69" s="81" t="s">
        <v>322</v>
      </c>
      <c r="B69" s="80" t="s">
        <v>323</v>
      </c>
      <c r="C69" s="81" t="s">
        <v>324</v>
      </c>
      <c r="D69" s="81" t="s">
        <v>325</v>
      </c>
      <c r="E69" s="81" t="s">
        <v>326</v>
      </c>
      <c r="F69" s="80" t="s">
        <v>235</v>
      </c>
      <c r="G69" s="137">
        <v>6611626610</v>
      </c>
      <c r="H69" s="137">
        <v>23397536703.939999</v>
      </c>
      <c r="I69" s="96">
        <f t="shared" si="18"/>
        <v>0.28257789243628556</v>
      </c>
      <c r="J69" s="138" t="s">
        <v>327</v>
      </c>
      <c r="K69" s="129">
        <f t="shared" si="19"/>
        <v>0.28257789243628556</v>
      </c>
      <c r="L69" s="139">
        <f>4282103368.9+G69</f>
        <v>10893729978.9</v>
      </c>
      <c r="M69" s="139">
        <v>23959093525.939999</v>
      </c>
      <c r="N69" s="87">
        <f t="shared" si="20"/>
        <v>0.45468038960261958</v>
      </c>
      <c r="O69" s="131" t="s">
        <v>328</v>
      </c>
      <c r="P69" s="113">
        <f t="shared" si="21"/>
        <v>0.36964954017895629</v>
      </c>
      <c r="Q69" s="114">
        <v>0</v>
      </c>
      <c r="R69" s="111">
        <v>0</v>
      </c>
      <c r="S69" s="140">
        <f t="shared" si="22"/>
        <v>0</v>
      </c>
      <c r="T69" s="141"/>
      <c r="U69" s="113">
        <f t="shared" si="23"/>
        <v>0.36964954017895629</v>
      </c>
      <c r="V69" s="114"/>
      <c r="W69" s="111"/>
      <c r="X69" s="87">
        <f t="shared" si="24"/>
        <v>0</v>
      </c>
      <c r="Y69" s="141"/>
      <c r="Z69" s="113">
        <f t="shared" si="25"/>
        <v>0.36964954017895629</v>
      </c>
    </row>
    <row r="70" spans="1:26" ht="120" x14ac:dyDescent="0.25">
      <c r="A70" s="81" t="s">
        <v>329</v>
      </c>
      <c r="B70" s="109" t="s">
        <v>330</v>
      </c>
      <c r="C70" s="109" t="s">
        <v>331</v>
      </c>
      <c r="D70" s="109" t="s">
        <v>332</v>
      </c>
      <c r="E70" s="109" t="s">
        <v>333</v>
      </c>
      <c r="F70" s="80" t="s">
        <v>235</v>
      </c>
      <c r="G70" s="89">
        <v>2</v>
      </c>
      <c r="H70" s="111">
        <v>2</v>
      </c>
      <c r="I70" s="87">
        <f t="shared" si="18"/>
        <v>1</v>
      </c>
      <c r="J70" s="138" t="s">
        <v>334</v>
      </c>
      <c r="K70" s="113">
        <f t="shared" si="19"/>
        <v>1</v>
      </c>
      <c r="L70" s="139">
        <v>475523808</v>
      </c>
      <c r="M70" s="139">
        <v>3088774103.1999998</v>
      </c>
      <c r="N70" s="87">
        <f t="shared" si="20"/>
        <v>0.15395227754187421</v>
      </c>
      <c r="O70" s="142" t="s">
        <v>335</v>
      </c>
      <c r="P70" s="113">
        <f t="shared" si="21"/>
        <v>0.15395227808969525</v>
      </c>
      <c r="Q70" s="114"/>
      <c r="R70" s="111"/>
      <c r="S70" s="140">
        <f t="shared" si="22"/>
        <v>0</v>
      </c>
      <c r="T70" s="143"/>
      <c r="U70" s="113">
        <f t="shared" si="23"/>
        <v>0.15395227808969525</v>
      </c>
      <c r="V70" s="114"/>
      <c r="W70" s="111"/>
      <c r="X70" s="87">
        <f t="shared" si="24"/>
        <v>0</v>
      </c>
      <c r="Y70" s="143"/>
      <c r="Z70" s="113">
        <f t="shared" si="25"/>
        <v>0.15395227808969525</v>
      </c>
    </row>
    <row r="71" spans="1:26" ht="143.25" x14ac:dyDescent="0.25">
      <c r="A71" s="109" t="s">
        <v>336</v>
      </c>
      <c r="B71" s="109" t="s">
        <v>337</v>
      </c>
      <c r="C71" s="109" t="s">
        <v>338</v>
      </c>
      <c r="D71" s="109" t="s">
        <v>339</v>
      </c>
      <c r="E71" s="109" t="s">
        <v>340</v>
      </c>
      <c r="F71" s="80">
        <v>11</v>
      </c>
      <c r="G71" s="89">
        <v>3</v>
      </c>
      <c r="H71" s="111">
        <v>11</v>
      </c>
      <c r="I71" s="87">
        <f t="shared" si="18"/>
        <v>0.27272727272727271</v>
      </c>
      <c r="J71" s="138" t="s">
        <v>341</v>
      </c>
      <c r="K71" s="113">
        <f t="shared" si="19"/>
        <v>0.27272727272727271</v>
      </c>
      <c r="L71" s="119">
        <v>3</v>
      </c>
      <c r="M71" s="111">
        <v>11</v>
      </c>
      <c r="N71" s="87">
        <f t="shared" si="20"/>
        <v>0.27272727272727271</v>
      </c>
      <c r="O71" s="134" t="s">
        <v>342</v>
      </c>
      <c r="P71" s="113">
        <f t="shared" si="21"/>
        <v>0.54545454545454541</v>
      </c>
      <c r="Q71" s="114"/>
      <c r="R71" s="111"/>
      <c r="S71" s="140">
        <f t="shared" si="22"/>
        <v>0</v>
      </c>
      <c r="T71" s="144"/>
      <c r="U71" s="113">
        <f t="shared" si="23"/>
        <v>0.54545454545454541</v>
      </c>
      <c r="V71" s="114"/>
      <c r="W71" s="111"/>
      <c r="X71" s="87">
        <f t="shared" si="24"/>
        <v>0</v>
      </c>
      <c r="Y71" s="144"/>
      <c r="Z71" s="113">
        <f t="shared" si="25"/>
        <v>0.54545454545454541</v>
      </c>
    </row>
    <row r="72" spans="1:26" ht="90" x14ac:dyDescent="0.25">
      <c r="A72" s="109" t="s">
        <v>343</v>
      </c>
      <c r="B72" s="130" t="s">
        <v>344</v>
      </c>
      <c r="C72" s="109" t="s">
        <v>345</v>
      </c>
      <c r="D72" s="109" t="s">
        <v>346</v>
      </c>
      <c r="E72" s="109" t="s">
        <v>347</v>
      </c>
      <c r="F72" s="80">
        <v>4</v>
      </c>
      <c r="G72" s="89" t="s">
        <v>301</v>
      </c>
      <c r="H72" s="111">
        <v>1</v>
      </c>
      <c r="I72" s="87">
        <f t="shared" si="18"/>
        <v>1</v>
      </c>
      <c r="J72" s="138" t="s">
        <v>348</v>
      </c>
      <c r="K72" s="113">
        <f t="shared" si="19"/>
        <v>0.25</v>
      </c>
      <c r="L72" s="119">
        <v>1</v>
      </c>
      <c r="M72" s="111">
        <v>1</v>
      </c>
      <c r="N72" s="87">
        <f t="shared" si="20"/>
        <v>1</v>
      </c>
      <c r="O72" s="145" t="s">
        <v>349</v>
      </c>
      <c r="P72" s="113">
        <f t="shared" si="21"/>
        <v>0.5</v>
      </c>
      <c r="Q72" s="114">
        <v>1</v>
      </c>
      <c r="R72" s="111">
        <v>1</v>
      </c>
      <c r="S72" s="87">
        <f t="shared" si="22"/>
        <v>1</v>
      </c>
      <c r="T72" s="118" t="s">
        <v>350</v>
      </c>
      <c r="U72" s="113">
        <f t="shared" si="23"/>
        <v>0.75</v>
      </c>
      <c r="V72" s="114"/>
      <c r="W72" s="111"/>
      <c r="X72" s="87">
        <f t="shared" si="24"/>
        <v>0</v>
      </c>
      <c r="Y72" s="146"/>
      <c r="Z72" s="113">
        <f t="shared" si="25"/>
        <v>0.75</v>
      </c>
    </row>
    <row r="73" spans="1:26" ht="356.25" x14ac:dyDescent="0.25">
      <c r="A73" s="109" t="s">
        <v>351</v>
      </c>
      <c r="B73" s="130" t="s">
        <v>352</v>
      </c>
      <c r="C73" s="109" t="s">
        <v>353</v>
      </c>
      <c r="D73" s="109" t="s">
        <v>354</v>
      </c>
      <c r="E73" s="109" t="s">
        <v>355</v>
      </c>
      <c r="F73" s="81" t="s">
        <v>235</v>
      </c>
      <c r="G73" s="89">
        <v>825</v>
      </c>
      <c r="H73" s="111">
        <v>825</v>
      </c>
      <c r="I73" s="87">
        <f t="shared" si="18"/>
        <v>1</v>
      </c>
      <c r="J73" s="131" t="s">
        <v>356</v>
      </c>
      <c r="K73" s="113">
        <f t="shared" si="19"/>
        <v>1</v>
      </c>
      <c r="L73" s="119">
        <v>1634</v>
      </c>
      <c r="M73" s="111">
        <v>1634</v>
      </c>
      <c r="N73" s="87">
        <f t="shared" si="20"/>
        <v>1</v>
      </c>
      <c r="O73" s="147" t="s">
        <v>357</v>
      </c>
      <c r="P73" s="113">
        <f t="shared" si="21"/>
        <v>1</v>
      </c>
      <c r="Q73" s="114">
        <v>1980</v>
      </c>
      <c r="R73" s="111">
        <v>1980</v>
      </c>
      <c r="S73" s="140">
        <f t="shared" si="22"/>
        <v>1</v>
      </c>
      <c r="T73" s="144"/>
      <c r="U73" s="113">
        <f t="shared" si="23"/>
        <v>1</v>
      </c>
      <c r="V73" s="114">
        <v>3126</v>
      </c>
      <c r="W73" s="111">
        <v>3126</v>
      </c>
      <c r="X73" s="87">
        <f t="shared" si="24"/>
        <v>1</v>
      </c>
      <c r="Y73" s="123"/>
      <c r="Z73" s="113">
        <f t="shared" si="25"/>
        <v>1</v>
      </c>
    </row>
    <row r="74" spans="1:26" ht="99.75" x14ac:dyDescent="0.25">
      <c r="A74" s="109" t="s">
        <v>358</v>
      </c>
      <c r="B74" s="130" t="s">
        <v>359</v>
      </c>
      <c r="C74" s="109" t="s">
        <v>360</v>
      </c>
      <c r="D74" s="109" t="s">
        <v>361</v>
      </c>
      <c r="E74" s="109" t="s">
        <v>362</v>
      </c>
      <c r="F74" s="80" t="s">
        <v>235</v>
      </c>
      <c r="G74" s="89">
        <v>821</v>
      </c>
      <c r="H74" s="111">
        <v>821</v>
      </c>
      <c r="I74" s="87">
        <f t="shared" si="18"/>
        <v>1</v>
      </c>
      <c r="J74" s="138" t="s">
        <v>363</v>
      </c>
      <c r="K74" s="113">
        <f t="shared" si="19"/>
        <v>1</v>
      </c>
      <c r="L74" s="119">
        <v>2422</v>
      </c>
      <c r="M74" s="111">
        <v>2422</v>
      </c>
      <c r="N74" s="87">
        <f t="shared" si="20"/>
        <v>1</v>
      </c>
      <c r="O74" s="148" t="s">
        <v>364</v>
      </c>
      <c r="P74" s="113">
        <f t="shared" si="21"/>
        <v>1</v>
      </c>
      <c r="Q74" s="114"/>
      <c r="R74" s="111"/>
      <c r="S74" s="87">
        <f t="shared" si="22"/>
        <v>0</v>
      </c>
      <c r="T74" s="118"/>
      <c r="U74" s="113">
        <f t="shared" si="23"/>
        <v>1</v>
      </c>
      <c r="V74" s="111"/>
      <c r="W74" s="111"/>
      <c r="X74" s="87">
        <f t="shared" si="24"/>
        <v>0</v>
      </c>
      <c r="Y74" s="118"/>
      <c r="Z74" s="113">
        <f t="shared" si="25"/>
        <v>1</v>
      </c>
    </row>
    <row r="75" spans="1:26" ht="360" x14ac:dyDescent="0.25">
      <c r="A75" s="81" t="s">
        <v>365</v>
      </c>
      <c r="B75" s="81" t="s">
        <v>366</v>
      </c>
      <c r="C75" s="81" t="s">
        <v>367</v>
      </c>
      <c r="D75" s="81" t="s">
        <v>368</v>
      </c>
      <c r="E75" s="81" t="s">
        <v>368</v>
      </c>
      <c r="F75" s="80" t="s">
        <v>235</v>
      </c>
      <c r="G75" s="89">
        <v>6</v>
      </c>
      <c r="H75" s="111">
        <v>6</v>
      </c>
      <c r="I75" s="87">
        <f t="shared" si="18"/>
        <v>1</v>
      </c>
      <c r="J75" s="138" t="s">
        <v>369</v>
      </c>
      <c r="K75" s="113">
        <f t="shared" si="19"/>
        <v>1</v>
      </c>
      <c r="L75" s="119">
        <v>3</v>
      </c>
      <c r="M75" s="111">
        <v>3</v>
      </c>
      <c r="N75" s="87">
        <f t="shared" si="20"/>
        <v>1</v>
      </c>
      <c r="O75" s="147" t="s">
        <v>370</v>
      </c>
      <c r="P75" s="113">
        <f t="shared" si="21"/>
        <v>1</v>
      </c>
      <c r="Q75" s="114"/>
      <c r="R75" s="111"/>
      <c r="S75" s="140">
        <f t="shared" si="22"/>
        <v>0</v>
      </c>
      <c r="T75" s="123"/>
      <c r="U75" s="113">
        <f t="shared" si="23"/>
        <v>1</v>
      </c>
      <c r="V75" s="114"/>
      <c r="W75" s="111"/>
      <c r="X75" s="87"/>
      <c r="Y75" s="123"/>
      <c r="Z75" s="113">
        <f t="shared" si="25"/>
        <v>1</v>
      </c>
    </row>
    <row r="76" spans="1:26" ht="71.25" x14ac:dyDescent="0.25">
      <c r="A76" s="80" t="s">
        <v>371</v>
      </c>
      <c r="B76" s="80" t="s">
        <v>372</v>
      </c>
      <c r="C76" s="80" t="s">
        <v>373</v>
      </c>
      <c r="D76" s="80" t="s">
        <v>374</v>
      </c>
      <c r="E76" s="81" t="s">
        <v>375</v>
      </c>
      <c r="F76" s="80" t="s">
        <v>235</v>
      </c>
      <c r="G76" s="89" t="s">
        <v>216</v>
      </c>
      <c r="H76" s="111">
        <v>0</v>
      </c>
      <c r="I76" s="87">
        <f t="shared" si="18"/>
        <v>0</v>
      </c>
      <c r="J76" s="119" t="s">
        <v>376</v>
      </c>
      <c r="K76" s="113">
        <f t="shared" si="19"/>
        <v>0</v>
      </c>
      <c r="L76" s="119">
        <v>0</v>
      </c>
      <c r="M76" s="111">
        <v>0</v>
      </c>
      <c r="N76" s="87">
        <f t="shared" si="20"/>
        <v>0</v>
      </c>
      <c r="O76" s="149" t="s">
        <v>376</v>
      </c>
      <c r="P76" s="113">
        <f t="shared" si="21"/>
        <v>0</v>
      </c>
      <c r="Q76" s="114">
        <v>0</v>
      </c>
      <c r="R76" s="111">
        <v>0</v>
      </c>
      <c r="S76" s="56">
        <f t="shared" si="22"/>
        <v>0</v>
      </c>
      <c r="T76" s="132"/>
      <c r="U76" s="113">
        <f t="shared" si="23"/>
        <v>0</v>
      </c>
      <c r="V76" s="114">
        <v>0</v>
      </c>
      <c r="W76" s="111">
        <v>0</v>
      </c>
      <c r="X76" s="113">
        <f t="shared" ref="X76" si="26">IFERROR(IF(I76="Según demanda",(T76+O76+J76)/(K76+P76+U76),(T76+O76+J76)/I76),0)</f>
        <v>0</v>
      </c>
      <c r="Y76" s="132"/>
      <c r="Z76" s="113">
        <f t="shared" si="25"/>
        <v>0</v>
      </c>
    </row>
    <row r="77" spans="1:26" ht="409.5" x14ac:dyDescent="0.25">
      <c r="A77" s="109" t="s">
        <v>377</v>
      </c>
      <c r="B77" s="130" t="s">
        <v>378</v>
      </c>
      <c r="C77" s="109" t="s">
        <v>379</v>
      </c>
      <c r="D77" s="109" t="s">
        <v>380</v>
      </c>
      <c r="E77" s="109" t="s">
        <v>380</v>
      </c>
      <c r="F77" s="80" t="s">
        <v>235</v>
      </c>
      <c r="G77" s="89">
        <v>12</v>
      </c>
      <c r="H77" s="111">
        <v>12</v>
      </c>
      <c r="I77" s="87">
        <f t="shared" si="18"/>
        <v>1</v>
      </c>
      <c r="J77" s="131" t="s">
        <v>381</v>
      </c>
      <c r="K77" s="113">
        <f t="shared" si="19"/>
        <v>1</v>
      </c>
      <c r="L77" s="119">
        <v>9</v>
      </c>
      <c r="M77" s="111">
        <v>9</v>
      </c>
      <c r="N77" s="87">
        <f t="shared" si="20"/>
        <v>1</v>
      </c>
      <c r="O77" s="150" t="s">
        <v>382</v>
      </c>
      <c r="P77" s="113">
        <f t="shared" si="21"/>
        <v>1</v>
      </c>
      <c r="Q77" s="114"/>
      <c r="R77" s="111"/>
      <c r="S77" s="140">
        <f t="shared" si="22"/>
        <v>0</v>
      </c>
      <c r="T77" s="151"/>
      <c r="U77" s="113">
        <f t="shared" si="23"/>
        <v>1</v>
      </c>
      <c r="V77" s="114"/>
      <c r="W77" s="111"/>
      <c r="X77" s="140">
        <f t="shared" ref="X77:X101" si="27">IFERROR((V77/W77),0)</f>
        <v>0</v>
      </c>
      <c r="Y77" s="151"/>
      <c r="Z77" s="113">
        <f t="shared" si="25"/>
        <v>1</v>
      </c>
    </row>
    <row r="78" spans="1:26" x14ac:dyDescent="0.25">
      <c r="A78" s="334" t="s">
        <v>383</v>
      </c>
      <c r="B78" s="334" t="s">
        <v>384</v>
      </c>
      <c r="C78" s="334" t="s">
        <v>385</v>
      </c>
      <c r="D78" s="334" t="s">
        <v>386</v>
      </c>
      <c r="E78" s="334" t="s">
        <v>387</v>
      </c>
      <c r="F78" s="315">
        <v>20</v>
      </c>
      <c r="G78" s="337">
        <v>1</v>
      </c>
      <c r="H78" s="337">
        <v>20</v>
      </c>
      <c r="I78" s="289">
        <f t="shared" si="18"/>
        <v>0.05</v>
      </c>
      <c r="J78" s="298" t="s">
        <v>388</v>
      </c>
      <c r="K78" s="295">
        <f t="shared" si="19"/>
        <v>0.05</v>
      </c>
      <c r="L78" s="309">
        <v>3</v>
      </c>
      <c r="M78" s="337">
        <v>20</v>
      </c>
      <c r="N78" s="289">
        <f t="shared" si="20"/>
        <v>0.15</v>
      </c>
      <c r="O78" s="298" t="s">
        <v>388</v>
      </c>
      <c r="P78" s="295">
        <f t="shared" si="21"/>
        <v>0.2</v>
      </c>
      <c r="Q78" s="292"/>
      <c r="R78" s="335"/>
      <c r="S78" s="289">
        <f t="shared" si="22"/>
        <v>0</v>
      </c>
      <c r="T78" s="292"/>
      <c r="U78" s="295">
        <f t="shared" si="23"/>
        <v>0.2</v>
      </c>
      <c r="V78" s="292"/>
      <c r="W78" s="335"/>
      <c r="X78" s="289">
        <f t="shared" si="27"/>
        <v>0</v>
      </c>
      <c r="Y78" s="292"/>
      <c r="Z78" s="295">
        <f t="shared" si="25"/>
        <v>0.2</v>
      </c>
    </row>
    <row r="79" spans="1:26" x14ac:dyDescent="0.25">
      <c r="A79" s="334"/>
      <c r="B79" s="334"/>
      <c r="C79" s="334"/>
      <c r="D79" s="334"/>
      <c r="E79" s="334"/>
      <c r="F79" s="316"/>
      <c r="G79" s="338"/>
      <c r="H79" s="338"/>
      <c r="I79" s="291"/>
      <c r="J79" s="300"/>
      <c r="K79" s="297"/>
      <c r="L79" s="310"/>
      <c r="M79" s="338"/>
      <c r="N79" s="291"/>
      <c r="O79" s="300"/>
      <c r="P79" s="297"/>
      <c r="Q79" s="294"/>
      <c r="R79" s="336"/>
      <c r="S79" s="291"/>
      <c r="T79" s="294"/>
      <c r="U79" s="297"/>
      <c r="V79" s="294"/>
      <c r="W79" s="336"/>
      <c r="X79" s="291"/>
      <c r="Y79" s="294"/>
      <c r="Z79" s="297"/>
    </row>
    <row r="80" spans="1:26" ht="85.5" x14ac:dyDescent="0.25">
      <c r="A80" s="334" t="s">
        <v>389</v>
      </c>
      <c r="B80" s="334" t="s">
        <v>390</v>
      </c>
      <c r="C80" s="334" t="s">
        <v>391</v>
      </c>
      <c r="D80" s="334" t="s">
        <v>392</v>
      </c>
      <c r="E80" s="80" t="s">
        <v>393</v>
      </c>
      <c r="F80" s="80" t="s">
        <v>163</v>
      </c>
      <c r="G80" s="60">
        <v>100</v>
      </c>
      <c r="H80" s="71">
        <v>120</v>
      </c>
      <c r="I80" s="56">
        <f t="shared" si="18"/>
        <v>0.83333333333333337</v>
      </c>
      <c r="J80" s="67" t="s">
        <v>394</v>
      </c>
      <c r="K80" s="57">
        <f t="shared" si="19"/>
        <v>0.83333333333333337</v>
      </c>
      <c r="L80" s="62">
        <v>178</v>
      </c>
      <c r="M80" s="60">
        <v>178</v>
      </c>
      <c r="N80" s="56">
        <f t="shared" si="20"/>
        <v>1</v>
      </c>
      <c r="O80" s="67" t="s">
        <v>394</v>
      </c>
      <c r="P80" s="57">
        <f t="shared" si="21"/>
        <v>0.93288590604026844</v>
      </c>
      <c r="Q80" s="41"/>
      <c r="R80" s="48"/>
      <c r="S80" s="56">
        <f t="shared" si="22"/>
        <v>0</v>
      </c>
      <c r="T80" s="41"/>
      <c r="U80" s="57">
        <f t="shared" si="23"/>
        <v>0.93288590604026844</v>
      </c>
      <c r="V80" s="41"/>
      <c r="W80" s="48"/>
      <c r="X80" s="56">
        <f t="shared" si="27"/>
        <v>0</v>
      </c>
      <c r="Y80" s="41"/>
      <c r="Z80" s="57">
        <f t="shared" si="25"/>
        <v>0.93288590604026844</v>
      </c>
    </row>
    <row r="81" spans="1:26" ht="85.5" x14ac:dyDescent="0.25">
      <c r="A81" s="334"/>
      <c r="B81" s="334"/>
      <c r="C81" s="334"/>
      <c r="D81" s="334"/>
      <c r="E81" s="80" t="s">
        <v>395</v>
      </c>
      <c r="F81" s="80" t="s">
        <v>163</v>
      </c>
      <c r="G81" s="60">
        <v>20</v>
      </c>
      <c r="H81" s="71">
        <v>25</v>
      </c>
      <c r="I81" s="56">
        <f t="shared" si="18"/>
        <v>0.8</v>
      </c>
      <c r="J81" s="67" t="s">
        <v>396</v>
      </c>
      <c r="K81" s="57">
        <f t="shared" si="19"/>
        <v>0.8</v>
      </c>
      <c r="L81" s="62">
        <v>23</v>
      </c>
      <c r="M81" s="60">
        <v>25</v>
      </c>
      <c r="N81" s="56">
        <f t="shared" si="20"/>
        <v>0.92</v>
      </c>
      <c r="O81" s="67" t="s">
        <v>396</v>
      </c>
      <c r="P81" s="57">
        <f t="shared" si="21"/>
        <v>0.86</v>
      </c>
      <c r="Q81" s="41"/>
      <c r="R81" s="48"/>
      <c r="S81" s="56">
        <f t="shared" si="22"/>
        <v>0</v>
      </c>
      <c r="T81" s="41"/>
      <c r="U81" s="57">
        <f t="shared" si="23"/>
        <v>0.86</v>
      </c>
      <c r="V81" s="41"/>
      <c r="W81" s="48"/>
      <c r="X81" s="56">
        <f t="shared" si="27"/>
        <v>0</v>
      </c>
      <c r="Y81" s="41"/>
      <c r="Z81" s="57">
        <f t="shared" si="25"/>
        <v>0.86</v>
      </c>
    </row>
    <row r="82" spans="1:26" ht="99.75" x14ac:dyDescent="0.25">
      <c r="A82" s="152" t="s">
        <v>397</v>
      </c>
      <c r="B82" s="152" t="s">
        <v>398</v>
      </c>
      <c r="C82" s="152" t="s">
        <v>399</v>
      </c>
      <c r="D82" s="152" t="s">
        <v>400</v>
      </c>
      <c r="E82" s="80" t="s">
        <v>401</v>
      </c>
      <c r="F82" s="80">
        <v>1</v>
      </c>
      <c r="G82" s="60">
        <v>1</v>
      </c>
      <c r="H82" s="71">
        <v>1</v>
      </c>
      <c r="I82" s="56">
        <f t="shared" si="18"/>
        <v>1</v>
      </c>
      <c r="J82" s="67" t="s">
        <v>402</v>
      </c>
      <c r="K82" s="57">
        <f t="shared" si="19"/>
        <v>1</v>
      </c>
      <c r="L82" s="62">
        <v>1</v>
      </c>
      <c r="M82" s="60">
        <v>1</v>
      </c>
      <c r="N82" s="56">
        <f t="shared" si="20"/>
        <v>1</v>
      </c>
      <c r="O82" s="67" t="s">
        <v>402</v>
      </c>
      <c r="P82" s="57">
        <f t="shared" si="21"/>
        <v>2</v>
      </c>
      <c r="Q82" s="41"/>
      <c r="R82" s="48"/>
      <c r="S82" s="56">
        <f t="shared" si="22"/>
        <v>0</v>
      </c>
      <c r="T82" s="41"/>
      <c r="U82" s="57">
        <f t="shared" si="23"/>
        <v>2</v>
      </c>
      <c r="V82" s="41"/>
      <c r="W82" s="48"/>
      <c r="X82" s="56">
        <f t="shared" si="27"/>
        <v>0</v>
      </c>
      <c r="Y82" s="41"/>
      <c r="Z82" s="57">
        <f t="shared" si="25"/>
        <v>2</v>
      </c>
    </row>
    <row r="83" spans="1:26" ht="57" x14ac:dyDescent="0.25">
      <c r="A83" s="58" t="s">
        <v>403</v>
      </c>
      <c r="B83" s="277" t="s">
        <v>404</v>
      </c>
      <c r="C83" s="152" t="s">
        <v>405</v>
      </c>
      <c r="D83" s="58" t="s">
        <v>406</v>
      </c>
      <c r="E83" s="80" t="s">
        <v>35</v>
      </c>
      <c r="F83" s="80" t="s">
        <v>163</v>
      </c>
      <c r="G83" s="60">
        <v>16</v>
      </c>
      <c r="H83" s="60">
        <v>16</v>
      </c>
      <c r="I83" s="56">
        <f t="shared" si="18"/>
        <v>1</v>
      </c>
      <c r="J83" s="298" t="s">
        <v>407</v>
      </c>
      <c r="K83" s="57">
        <f t="shared" si="19"/>
        <v>1</v>
      </c>
      <c r="L83" s="62">
        <v>19</v>
      </c>
      <c r="M83" s="60">
        <v>20</v>
      </c>
      <c r="N83" s="56">
        <f t="shared" si="20"/>
        <v>0.95</v>
      </c>
      <c r="O83" s="298" t="s">
        <v>408</v>
      </c>
      <c r="P83" s="57">
        <f t="shared" si="21"/>
        <v>0.97222222222222221</v>
      </c>
      <c r="Q83" s="41"/>
      <c r="R83" s="48"/>
      <c r="S83" s="56">
        <f t="shared" si="22"/>
        <v>0</v>
      </c>
      <c r="T83" s="41"/>
      <c r="U83" s="57">
        <f t="shared" si="23"/>
        <v>0.97222222222222221</v>
      </c>
      <c r="V83" s="41"/>
      <c r="W83" s="153"/>
      <c r="X83" s="56">
        <v>1</v>
      </c>
      <c r="Y83" s="154"/>
      <c r="Z83" s="57">
        <f t="shared" si="25"/>
        <v>0.97222222222222221</v>
      </c>
    </row>
    <row r="84" spans="1:26" ht="114" x14ac:dyDescent="0.25">
      <c r="A84" s="155" t="s">
        <v>409</v>
      </c>
      <c r="B84" s="277"/>
      <c r="C84" s="152" t="s">
        <v>410</v>
      </c>
      <c r="D84" s="58" t="s">
        <v>411</v>
      </c>
      <c r="E84" s="80" t="s">
        <v>35</v>
      </c>
      <c r="F84" s="80" t="s">
        <v>163</v>
      </c>
      <c r="G84" s="60">
        <v>16</v>
      </c>
      <c r="H84" s="60">
        <v>16</v>
      </c>
      <c r="I84" s="56">
        <f t="shared" si="18"/>
        <v>1</v>
      </c>
      <c r="J84" s="299"/>
      <c r="K84" s="57">
        <f t="shared" si="19"/>
        <v>1</v>
      </c>
      <c r="L84" s="62">
        <v>19</v>
      </c>
      <c r="M84" s="60">
        <v>19</v>
      </c>
      <c r="N84" s="56">
        <f t="shared" si="20"/>
        <v>1</v>
      </c>
      <c r="O84" s="299"/>
      <c r="P84" s="57">
        <f t="shared" si="21"/>
        <v>1</v>
      </c>
      <c r="Q84" s="41"/>
      <c r="R84" s="48"/>
      <c r="S84" s="56">
        <f t="shared" si="22"/>
        <v>0</v>
      </c>
      <c r="T84" s="41"/>
      <c r="U84" s="57">
        <f t="shared" si="23"/>
        <v>1</v>
      </c>
      <c r="V84" s="41"/>
      <c r="W84" s="48"/>
      <c r="X84" s="56">
        <f t="shared" si="27"/>
        <v>0</v>
      </c>
      <c r="Y84" s="41"/>
      <c r="Z84" s="57">
        <f t="shared" si="25"/>
        <v>1</v>
      </c>
    </row>
    <row r="85" spans="1:26" ht="42.75" x14ac:dyDescent="0.25">
      <c r="A85" s="155" t="s">
        <v>409</v>
      </c>
      <c r="B85" s="277"/>
      <c r="C85" s="152" t="s">
        <v>412</v>
      </c>
      <c r="D85" s="58" t="s">
        <v>413</v>
      </c>
      <c r="E85" s="80" t="s">
        <v>35</v>
      </c>
      <c r="F85" s="80" t="s">
        <v>163</v>
      </c>
      <c r="G85" s="60">
        <v>16</v>
      </c>
      <c r="H85" s="60">
        <v>16</v>
      </c>
      <c r="I85" s="56">
        <f t="shared" si="18"/>
        <v>1</v>
      </c>
      <c r="J85" s="299"/>
      <c r="K85" s="57">
        <f t="shared" si="19"/>
        <v>1</v>
      </c>
      <c r="L85" s="62">
        <v>19</v>
      </c>
      <c r="M85" s="60">
        <v>19</v>
      </c>
      <c r="N85" s="56">
        <f t="shared" si="20"/>
        <v>1</v>
      </c>
      <c r="O85" s="299"/>
      <c r="P85" s="57">
        <f t="shared" si="21"/>
        <v>1</v>
      </c>
      <c r="Q85" s="41"/>
      <c r="R85" s="48"/>
      <c r="S85" s="56">
        <f t="shared" si="22"/>
        <v>0</v>
      </c>
      <c r="T85" s="41"/>
      <c r="U85" s="57">
        <f t="shared" si="23"/>
        <v>1</v>
      </c>
      <c r="V85" s="41"/>
      <c r="W85" s="48"/>
      <c r="X85" s="56">
        <f t="shared" si="27"/>
        <v>0</v>
      </c>
      <c r="Y85" s="41"/>
      <c r="Z85" s="57">
        <f t="shared" si="25"/>
        <v>1</v>
      </c>
    </row>
    <row r="86" spans="1:26" ht="71.25" x14ac:dyDescent="0.25">
      <c r="A86" s="155" t="s">
        <v>414</v>
      </c>
      <c r="B86" s="277"/>
      <c r="C86" s="152" t="s">
        <v>415</v>
      </c>
      <c r="D86" s="58" t="s">
        <v>416</v>
      </c>
      <c r="E86" s="80" t="s">
        <v>35</v>
      </c>
      <c r="F86" s="80" t="s">
        <v>163</v>
      </c>
      <c r="G86" s="60">
        <v>16</v>
      </c>
      <c r="H86" s="60">
        <v>16</v>
      </c>
      <c r="I86" s="56">
        <f t="shared" si="18"/>
        <v>1</v>
      </c>
      <c r="J86" s="299"/>
      <c r="K86" s="57">
        <f t="shared" si="19"/>
        <v>1</v>
      </c>
      <c r="L86" s="62">
        <v>19</v>
      </c>
      <c r="M86" s="60">
        <v>19</v>
      </c>
      <c r="N86" s="56">
        <f t="shared" si="20"/>
        <v>1</v>
      </c>
      <c r="O86" s="299"/>
      <c r="P86" s="57">
        <f t="shared" si="21"/>
        <v>1</v>
      </c>
      <c r="Q86" s="41"/>
      <c r="R86" s="48"/>
      <c r="S86" s="56">
        <f t="shared" si="22"/>
        <v>0</v>
      </c>
      <c r="T86" s="42"/>
      <c r="U86" s="57">
        <f t="shared" si="23"/>
        <v>1</v>
      </c>
      <c r="V86" s="41"/>
      <c r="W86" s="48"/>
      <c r="X86" s="56">
        <f t="shared" si="27"/>
        <v>0</v>
      </c>
      <c r="Y86" s="41"/>
      <c r="Z86" s="57">
        <f t="shared" si="25"/>
        <v>1</v>
      </c>
    </row>
    <row r="87" spans="1:26" ht="28.5" x14ac:dyDescent="0.25">
      <c r="A87" s="58" t="s">
        <v>417</v>
      </c>
      <c r="B87" s="277"/>
      <c r="C87" s="152" t="s">
        <v>418</v>
      </c>
      <c r="D87" s="58" t="s">
        <v>419</v>
      </c>
      <c r="E87" s="80" t="s">
        <v>420</v>
      </c>
      <c r="F87" s="80" t="s">
        <v>163</v>
      </c>
      <c r="G87" s="60">
        <v>16</v>
      </c>
      <c r="H87" s="60">
        <v>16</v>
      </c>
      <c r="I87" s="56">
        <f t="shared" si="18"/>
        <v>1</v>
      </c>
      <c r="J87" s="299"/>
      <c r="K87" s="57">
        <f t="shared" si="19"/>
        <v>1</v>
      </c>
      <c r="L87" s="62">
        <v>19</v>
      </c>
      <c r="M87" s="60">
        <v>19</v>
      </c>
      <c r="N87" s="56">
        <f t="shared" si="20"/>
        <v>1</v>
      </c>
      <c r="O87" s="299"/>
      <c r="P87" s="57">
        <f t="shared" si="21"/>
        <v>1</v>
      </c>
      <c r="Q87" s="41"/>
      <c r="R87" s="48"/>
      <c r="S87" s="56">
        <f t="shared" si="22"/>
        <v>0</v>
      </c>
      <c r="T87" s="41"/>
      <c r="U87" s="57">
        <f t="shared" si="23"/>
        <v>1</v>
      </c>
      <c r="V87" s="41"/>
      <c r="W87" s="48"/>
      <c r="X87" s="56">
        <f t="shared" si="27"/>
        <v>0</v>
      </c>
      <c r="Y87" s="41"/>
      <c r="Z87" s="57">
        <f t="shared" si="25"/>
        <v>1</v>
      </c>
    </row>
    <row r="88" spans="1:26" ht="28.5" x14ac:dyDescent="0.25">
      <c r="A88" s="58" t="s">
        <v>421</v>
      </c>
      <c r="B88" s="277"/>
      <c r="C88" s="152" t="s">
        <v>422</v>
      </c>
      <c r="D88" s="58" t="s">
        <v>423</v>
      </c>
      <c r="E88" s="80" t="s">
        <v>424</v>
      </c>
      <c r="F88" s="80" t="s">
        <v>163</v>
      </c>
      <c r="G88" s="60">
        <v>16</v>
      </c>
      <c r="H88" s="60">
        <v>16</v>
      </c>
      <c r="I88" s="56">
        <f t="shared" si="18"/>
        <v>1</v>
      </c>
      <c r="J88" s="300"/>
      <c r="K88" s="57">
        <f t="shared" si="19"/>
        <v>1</v>
      </c>
      <c r="L88" s="62">
        <v>19</v>
      </c>
      <c r="M88" s="60">
        <v>19</v>
      </c>
      <c r="N88" s="56">
        <f t="shared" si="20"/>
        <v>1</v>
      </c>
      <c r="O88" s="300"/>
      <c r="P88" s="57">
        <f t="shared" si="21"/>
        <v>1</v>
      </c>
      <c r="Q88" s="41"/>
      <c r="R88" s="48"/>
      <c r="S88" s="56">
        <f t="shared" si="22"/>
        <v>0</v>
      </c>
      <c r="T88" s="41"/>
      <c r="U88" s="57">
        <f t="shared" si="23"/>
        <v>1</v>
      </c>
      <c r="V88" s="41"/>
      <c r="W88" s="48"/>
      <c r="X88" s="56">
        <f t="shared" si="27"/>
        <v>0</v>
      </c>
      <c r="Y88" s="41"/>
      <c r="Z88" s="57">
        <f t="shared" si="25"/>
        <v>1</v>
      </c>
    </row>
    <row r="89" spans="1:26" ht="28.5" x14ac:dyDescent="0.25">
      <c r="A89" s="334" t="s">
        <v>425</v>
      </c>
      <c r="B89" s="277" t="s">
        <v>426</v>
      </c>
      <c r="C89" s="152" t="s">
        <v>427</v>
      </c>
      <c r="D89" s="334" t="s">
        <v>428</v>
      </c>
      <c r="E89" s="317" t="s">
        <v>429</v>
      </c>
      <c r="F89" s="80" t="s">
        <v>163</v>
      </c>
      <c r="G89" s="60">
        <v>16</v>
      </c>
      <c r="H89" s="60">
        <v>16</v>
      </c>
      <c r="I89" s="56">
        <f t="shared" si="18"/>
        <v>1</v>
      </c>
      <c r="J89" s="315" t="s">
        <v>430</v>
      </c>
      <c r="K89" s="57">
        <f t="shared" si="19"/>
        <v>1</v>
      </c>
      <c r="L89" s="62">
        <v>19</v>
      </c>
      <c r="M89" s="60">
        <v>19</v>
      </c>
      <c r="N89" s="56">
        <f t="shared" si="20"/>
        <v>1</v>
      </c>
      <c r="O89" s="315" t="s">
        <v>430</v>
      </c>
      <c r="P89" s="57">
        <f t="shared" si="21"/>
        <v>1</v>
      </c>
      <c r="Q89" s="41"/>
      <c r="R89" s="48"/>
      <c r="S89" s="56">
        <f t="shared" si="22"/>
        <v>0</v>
      </c>
      <c r="T89" s="42"/>
      <c r="U89" s="57">
        <f t="shared" si="23"/>
        <v>1</v>
      </c>
      <c r="V89" s="41"/>
      <c r="W89" s="48"/>
      <c r="X89" s="56">
        <f t="shared" si="27"/>
        <v>0</v>
      </c>
      <c r="Y89" s="41"/>
      <c r="Z89" s="57">
        <f t="shared" si="25"/>
        <v>1</v>
      </c>
    </row>
    <row r="90" spans="1:26" x14ac:dyDescent="0.25">
      <c r="A90" s="334"/>
      <c r="B90" s="277"/>
      <c r="C90" s="152" t="s">
        <v>431</v>
      </c>
      <c r="D90" s="334"/>
      <c r="E90" s="317"/>
      <c r="F90" s="80" t="s">
        <v>163</v>
      </c>
      <c r="G90" s="60">
        <v>16</v>
      </c>
      <c r="H90" s="60">
        <v>16</v>
      </c>
      <c r="I90" s="56">
        <f>IFERROR((G90/H90),0)</f>
        <v>1</v>
      </c>
      <c r="J90" s="319"/>
      <c r="K90" s="57">
        <f>IFERROR(IF(F90="Según demanda",#REF!/H90,#REF!/F90),0)</f>
        <v>0</v>
      </c>
      <c r="L90" s="62">
        <v>19</v>
      </c>
      <c r="M90" s="60">
        <v>19</v>
      </c>
      <c r="N90" s="56">
        <f>IFERROR((L90/M90),0)</f>
        <v>1</v>
      </c>
      <c r="O90" s="319"/>
      <c r="P90" s="57">
        <f>IFERROR(IF(F90="Según demanda",(L90+#REF!)/(H90+#REF!),(L90+#REF!)/F90),0)</f>
        <v>0</v>
      </c>
      <c r="Q90" s="156"/>
      <c r="R90" s="157"/>
      <c r="S90" s="56">
        <f t="shared" si="22"/>
        <v>0</v>
      </c>
      <c r="T90" s="41"/>
      <c r="U90" s="57">
        <f>IFERROR(IF(F90="Según demanda",(Q90+L90+#REF!)/(H90+#REF!+R90),(Q90+L90+#REF!)/F90),0)</f>
        <v>0</v>
      </c>
      <c r="V90" s="67"/>
      <c r="W90" s="158"/>
      <c r="X90" s="56">
        <f t="shared" si="27"/>
        <v>0</v>
      </c>
      <c r="Y90" s="41"/>
      <c r="Z90" s="57">
        <f>IFERROR(IF(F90="Según demanda",(V90+Q90+L90+#REF!)/(H90+#REF!+R90+W90),(V90+Q90+L90+#REF!)/F90),0)</f>
        <v>0</v>
      </c>
    </row>
    <row r="91" spans="1:26" ht="28.5" x14ac:dyDescent="0.25">
      <c r="A91" s="334"/>
      <c r="B91" s="277"/>
      <c r="C91" s="152" t="s">
        <v>432</v>
      </c>
      <c r="D91" s="334"/>
      <c r="E91" s="317"/>
      <c r="F91" s="80" t="s">
        <v>163</v>
      </c>
      <c r="G91" s="60">
        <v>16</v>
      </c>
      <c r="H91" s="60">
        <v>16</v>
      </c>
      <c r="I91" s="52">
        <f>IFERROR((G91/H91),0)</f>
        <v>1</v>
      </c>
      <c r="J91" s="316"/>
      <c r="K91" s="57">
        <f>IFERROR(IF(F91="Según demanda",#REF!/H91,#REF!/F91),0)</f>
        <v>0</v>
      </c>
      <c r="L91" s="62">
        <v>19</v>
      </c>
      <c r="M91" s="60">
        <v>19</v>
      </c>
      <c r="N91" s="52">
        <f>IFERROR((L91/M91),0)</f>
        <v>1</v>
      </c>
      <c r="O91" s="316"/>
      <c r="P91" s="57">
        <f>IFERROR(IF(F91="Según demanda",(L91+#REF!)/(H91+#REF!),(L91+#REF!)/F91),0)</f>
        <v>0</v>
      </c>
      <c r="Q91" s="159"/>
      <c r="R91" s="160"/>
      <c r="S91" s="52">
        <f t="shared" si="22"/>
        <v>0</v>
      </c>
      <c r="T91" s="161"/>
      <c r="U91" s="57">
        <f>IFERROR(IF(F91="Según demanda",(Q91+L91+G91)/(H91+M90+R91),(Q91+L91+G91)/F91),0)</f>
        <v>1</v>
      </c>
      <c r="V91" s="162"/>
      <c r="W91" s="163"/>
      <c r="X91" s="52">
        <f t="shared" si="27"/>
        <v>0</v>
      </c>
      <c r="Y91" s="161"/>
      <c r="Z91" s="57">
        <f>IFERROR(IF(F91="Según demanda",(V91+Q91+L91+G91)/(H91+M90+R91+W91),(V91+Q91+L91+G91)/F91),0)</f>
        <v>1</v>
      </c>
    </row>
    <row r="92" spans="1:26" ht="384.75" x14ac:dyDescent="0.25">
      <c r="A92" s="315" t="s">
        <v>433</v>
      </c>
      <c r="B92" s="317" t="s">
        <v>434</v>
      </c>
      <c r="C92" s="80" t="s">
        <v>435</v>
      </c>
      <c r="D92" s="80" t="s">
        <v>436</v>
      </c>
      <c r="E92" s="80" t="s">
        <v>437</v>
      </c>
      <c r="F92" s="80">
        <v>40</v>
      </c>
      <c r="G92" s="80">
        <v>8</v>
      </c>
      <c r="H92" s="164">
        <v>8</v>
      </c>
      <c r="I92" s="165">
        <f t="shared" ref="I92:I144" si="28">IFERROR((G92/H92),0)</f>
        <v>1</v>
      </c>
      <c r="J92" s="81" t="s">
        <v>438</v>
      </c>
      <c r="K92" s="165">
        <f t="shared" ref="K92:K101" si="29">IFERROR(IF(F92="Según demanda",G92/H92,G92/F92),0)</f>
        <v>0.2</v>
      </c>
      <c r="L92" s="80">
        <v>12</v>
      </c>
      <c r="M92" s="164">
        <v>12</v>
      </c>
      <c r="N92" s="165">
        <f t="shared" ref="N92:N155" si="30">IFERROR((L92/M92),0)</f>
        <v>1</v>
      </c>
      <c r="O92" s="81" t="s">
        <v>438</v>
      </c>
      <c r="P92" s="165">
        <f t="shared" ref="P92:P101" si="31">IFERROR(IF(F92="Según demanda",(L92+G92)/(H92+M92),(L92+G92)/F92),0)</f>
        <v>0.5</v>
      </c>
      <c r="Q92" s="80"/>
      <c r="R92" s="80"/>
      <c r="S92" s="165">
        <f t="shared" si="22"/>
        <v>0</v>
      </c>
      <c r="T92" s="80"/>
      <c r="U92" s="165">
        <f t="shared" ref="U92:U101" si="32">IFERROR(IF(F92="Según demanda",(Q92+L92+G92)/(H92+M92+R92),(Q92+L92+G92)/F92),0)</f>
        <v>0.5</v>
      </c>
      <c r="V92" s="80"/>
      <c r="W92" s="80"/>
      <c r="X92" s="165">
        <f t="shared" si="27"/>
        <v>0</v>
      </c>
      <c r="Y92" s="80"/>
      <c r="Z92" s="165">
        <f t="shared" ref="Z92:Z101" si="33">IFERROR(IF(F92="Según demanda",(V92+Q92+L92+G92)/(H92+M92+R92+W92),(V92+Q92+L92+G92)/F92),0)</f>
        <v>0.5</v>
      </c>
    </row>
    <row r="93" spans="1:26" ht="71.25" x14ac:dyDescent="0.25">
      <c r="A93" s="319"/>
      <c r="B93" s="317"/>
      <c r="C93" s="80" t="s">
        <v>439</v>
      </c>
      <c r="D93" s="80" t="s">
        <v>436</v>
      </c>
      <c r="E93" s="80" t="s">
        <v>440</v>
      </c>
      <c r="F93" s="80">
        <v>40</v>
      </c>
      <c r="G93" s="80">
        <v>8</v>
      </c>
      <c r="H93" s="164">
        <v>8</v>
      </c>
      <c r="I93" s="165">
        <f t="shared" si="28"/>
        <v>1</v>
      </c>
      <c r="J93" s="80"/>
      <c r="K93" s="165">
        <f t="shared" si="29"/>
        <v>0.2</v>
      </c>
      <c r="L93" s="80">
        <v>12</v>
      </c>
      <c r="M93" s="164">
        <v>12</v>
      </c>
      <c r="N93" s="165">
        <f t="shared" si="30"/>
        <v>1</v>
      </c>
      <c r="O93" s="80"/>
      <c r="P93" s="165">
        <f t="shared" si="31"/>
        <v>0.5</v>
      </c>
      <c r="Q93" s="80"/>
      <c r="R93" s="80"/>
      <c r="S93" s="165">
        <f t="shared" si="22"/>
        <v>0</v>
      </c>
      <c r="T93" s="80"/>
      <c r="U93" s="165">
        <f t="shared" si="32"/>
        <v>0.5</v>
      </c>
      <c r="V93" s="80"/>
      <c r="W93" s="80"/>
      <c r="X93" s="165">
        <f t="shared" si="27"/>
        <v>0</v>
      </c>
      <c r="Y93" s="80"/>
      <c r="Z93" s="165">
        <f t="shared" si="33"/>
        <v>0.5</v>
      </c>
    </row>
    <row r="94" spans="1:26" ht="185.25" x14ac:dyDescent="0.25">
      <c r="A94" s="316"/>
      <c r="B94" s="317"/>
      <c r="C94" s="80" t="s">
        <v>441</v>
      </c>
      <c r="D94" s="81" t="s">
        <v>442</v>
      </c>
      <c r="E94" s="80" t="s">
        <v>443</v>
      </c>
      <c r="F94" s="80">
        <v>2</v>
      </c>
      <c r="G94" s="80">
        <v>0</v>
      </c>
      <c r="H94" s="164">
        <v>0</v>
      </c>
      <c r="I94" s="165">
        <f t="shared" si="28"/>
        <v>0</v>
      </c>
      <c r="J94" s="81" t="s">
        <v>444</v>
      </c>
      <c r="K94" s="165">
        <f t="shared" si="29"/>
        <v>0</v>
      </c>
      <c r="L94" s="80">
        <v>1</v>
      </c>
      <c r="M94" s="164">
        <v>1</v>
      </c>
      <c r="N94" s="165">
        <f t="shared" si="30"/>
        <v>1</v>
      </c>
      <c r="O94" s="81" t="s">
        <v>445</v>
      </c>
      <c r="P94" s="165">
        <f t="shared" si="31"/>
        <v>0.5</v>
      </c>
      <c r="Q94" s="80"/>
      <c r="R94" s="80"/>
      <c r="S94" s="165">
        <f t="shared" si="22"/>
        <v>0</v>
      </c>
      <c r="T94" s="80"/>
      <c r="U94" s="165">
        <f t="shared" si="32"/>
        <v>0.5</v>
      </c>
      <c r="V94" s="80"/>
      <c r="W94" s="80"/>
      <c r="X94" s="165">
        <f t="shared" si="27"/>
        <v>0</v>
      </c>
      <c r="Y94" s="80"/>
      <c r="Z94" s="165">
        <f t="shared" si="33"/>
        <v>0.5</v>
      </c>
    </row>
    <row r="95" spans="1:26" ht="99.75" x14ac:dyDescent="0.25">
      <c r="A95" s="174" t="s">
        <v>446</v>
      </c>
      <c r="B95" s="175" t="s">
        <v>447</v>
      </c>
      <c r="C95" s="176" t="s">
        <v>448</v>
      </c>
      <c r="D95" s="176" t="s">
        <v>449</v>
      </c>
      <c r="E95" s="177" t="s">
        <v>450</v>
      </c>
      <c r="F95" s="178" t="s">
        <v>451</v>
      </c>
      <c r="G95" s="179">
        <v>184</v>
      </c>
      <c r="H95" s="180">
        <v>184</v>
      </c>
      <c r="I95" s="181">
        <f t="shared" si="28"/>
        <v>1</v>
      </c>
      <c r="J95" s="182"/>
      <c r="K95" s="183">
        <f t="shared" si="29"/>
        <v>0</v>
      </c>
      <c r="L95" s="83">
        <v>169</v>
      </c>
      <c r="M95" s="17">
        <v>169</v>
      </c>
      <c r="N95" s="181">
        <f t="shared" si="30"/>
        <v>1</v>
      </c>
      <c r="O95" s="182"/>
      <c r="P95" s="183">
        <f t="shared" si="31"/>
        <v>0</v>
      </c>
      <c r="Q95" s="184"/>
      <c r="R95" s="179"/>
      <c r="S95" s="181">
        <f t="shared" si="22"/>
        <v>0</v>
      </c>
      <c r="T95" s="390"/>
      <c r="U95" s="183">
        <f t="shared" si="32"/>
        <v>0</v>
      </c>
      <c r="V95" s="184"/>
      <c r="W95" s="185"/>
      <c r="X95" s="181">
        <f t="shared" si="27"/>
        <v>0</v>
      </c>
      <c r="Y95" s="390"/>
      <c r="Z95" s="183">
        <f t="shared" si="33"/>
        <v>0</v>
      </c>
    </row>
    <row r="96" spans="1:26" ht="99.75" x14ac:dyDescent="0.25">
      <c r="A96" s="174" t="s">
        <v>446</v>
      </c>
      <c r="B96" s="175" t="s">
        <v>447</v>
      </c>
      <c r="C96" s="176" t="s">
        <v>452</v>
      </c>
      <c r="D96" s="177" t="s">
        <v>453</v>
      </c>
      <c r="E96" s="177" t="s">
        <v>454</v>
      </c>
      <c r="F96" s="186">
        <v>60</v>
      </c>
      <c r="G96" s="179">
        <v>12</v>
      </c>
      <c r="H96" s="180">
        <v>15</v>
      </c>
      <c r="I96" s="181">
        <f t="shared" si="28"/>
        <v>0.8</v>
      </c>
      <c r="J96" s="182"/>
      <c r="K96" s="183">
        <f t="shared" si="29"/>
        <v>0.2</v>
      </c>
      <c r="L96" s="83">
        <v>13</v>
      </c>
      <c r="M96" s="17">
        <v>15</v>
      </c>
      <c r="N96" s="181">
        <f t="shared" si="30"/>
        <v>0.8666666666666667</v>
      </c>
      <c r="O96" s="182"/>
      <c r="P96" s="183">
        <f t="shared" si="31"/>
        <v>0.41666666666666669</v>
      </c>
      <c r="Q96" s="184"/>
      <c r="R96" s="179"/>
      <c r="S96" s="181">
        <f t="shared" si="22"/>
        <v>0</v>
      </c>
      <c r="T96" s="390"/>
      <c r="U96" s="183">
        <f t="shared" si="32"/>
        <v>0.41666666666666669</v>
      </c>
      <c r="V96" s="184"/>
      <c r="W96" s="185"/>
      <c r="X96" s="181">
        <f t="shared" si="27"/>
        <v>0</v>
      </c>
      <c r="Y96" s="390"/>
      <c r="Z96" s="183">
        <f t="shared" si="33"/>
        <v>0.41666666666666669</v>
      </c>
    </row>
    <row r="97" spans="1:26" ht="99.75" x14ac:dyDescent="0.25">
      <c r="A97" s="174" t="s">
        <v>446</v>
      </c>
      <c r="B97" s="175" t="s">
        <v>447</v>
      </c>
      <c r="C97" s="176" t="s">
        <v>455</v>
      </c>
      <c r="D97" s="187" t="s">
        <v>456</v>
      </c>
      <c r="E97" s="177"/>
      <c r="F97" s="188">
        <v>1</v>
      </c>
      <c r="G97" s="179">
        <v>1</v>
      </c>
      <c r="H97" s="180">
        <v>1</v>
      </c>
      <c r="I97" s="181">
        <f t="shared" si="28"/>
        <v>1</v>
      </c>
      <c r="J97" s="189" t="s">
        <v>457</v>
      </c>
      <c r="K97" s="183">
        <f t="shared" si="29"/>
        <v>1</v>
      </c>
      <c r="L97" s="83">
        <v>0</v>
      </c>
      <c r="M97" s="17">
        <v>0</v>
      </c>
      <c r="N97" s="181">
        <f t="shared" si="30"/>
        <v>0</v>
      </c>
      <c r="O97" s="189" t="s">
        <v>457</v>
      </c>
      <c r="P97" s="183">
        <f t="shared" si="31"/>
        <v>1</v>
      </c>
      <c r="Q97" s="184"/>
      <c r="R97" s="179"/>
      <c r="S97" s="181">
        <f t="shared" si="22"/>
        <v>0</v>
      </c>
      <c r="T97" s="390"/>
      <c r="U97" s="183">
        <f t="shared" si="32"/>
        <v>1</v>
      </c>
      <c r="V97" s="184"/>
      <c r="W97" s="185"/>
      <c r="X97" s="181">
        <f t="shared" si="27"/>
        <v>0</v>
      </c>
      <c r="Y97" s="390"/>
      <c r="Z97" s="183">
        <f t="shared" si="33"/>
        <v>1</v>
      </c>
    </row>
    <row r="98" spans="1:26" ht="99.75" x14ac:dyDescent="0.25">
      <c r="A98" s="174" t="s">
        <v>446</v>
      </c>
      <c r="B98" s="175" t="s">
        <v>447</v>
      </c>
      <c r="C98" s="176" t="s">
        <v>458</v>
      </c>
      <c r="D98" s="177" t="s">
        <v>459</v>
      </c>
      <c r="E98" s="177" t="s">
        <v>460</v>
      </c>
      <c r="F98" s="178">
        <v>341</v>
      </c>
      <c r="G98" s="179">
        <v>76</v>
      </c>
      <c r="H98" s="180">
        <v>65</v>
      </c>
      <c r="I98" s="181">
        <f t="shared" si="28"/>
        <v>1.1692307692307693</v>
      </c>
      <c r="J98" s="182"/>
      <c r="K98" s="183">
        <f t="shared" si="29"/>
        <v>0.22287390029325513</v>
      </c>
      <c r="L98" s="174">
        <v>123</v>
      </c>
      <c r="M98" s="179">
        <v>105</v>
      </c>
      <c r="N98" s="181">
        <f t="shared" si="30"/>
        <v>1.1714285714285715</v>
      </c>
      <c r="O98" s="182"/>
      <c r="P98" s="183">
        <f t="shared" si="31"/>
        <v>0.58357771260997071</v>
      </c>
      <c r="Q98" s="184"/>
      <c r="R98" s="179"/>
      <c r="S98" s="181">
        <f t="shared" si="22"/>
        <v>0</v>
      </c>
      <c r="T98" s="390"/>
      <c r="U98" s="183">
        <f t="shared" si="32"/>
        <v>0.58357771260997071</v>
      </c>
      <c r="V98" s="184"/>
      <c r="W98" s="185"/>
      <c r="X98" s="181">
        <f t="shared" si="27"/>
        <v>0</v>
      </c>
      <c r="Y98" s="390"/>
      <c r="Z98" s="183">
        <f t="shared" si="33"/>
        <v>0.58357771260997071</v>
      </c>
    </row>
    <row r="99" spans="1:26" ht="99.75" x14ac:dyDescent="0.25">
      <c r="A99" s="174" t="s">
        <v>446</v>
      </c>
      <c r="B99" s="175" t="s">
        <v>447</v>
      </c>
      <c r="C99" s="190" t="s">
        <v>461</v>
      </c>
      <c r="D99" s="177" t="s">
        <v>462</v>
      </c>
      <c r="E99" s="177" t="s">
        <v>463</v>
      </c>
      <c r="F99" s="188">
        <v>380</v>
      </c>
      <c r="G99" s="179">
        <v>199</v>
      </c>
      <c r="H99" s="180">
        <v>95</v>
      </c>
      <c r="I99" s="181">
        <f t="shared" si="28"/>
        <v>2.094736842105263</v>
      </c>
      <c r="J99" s="182"/>
      <c r="K99" s="183">
        <f t="shared" si="29"/>
        <v>0.52368421052631575</v>
      </c>
      <c r="L99" s="174">
        <v>304</v>
      </c>
      <c r="M99" s="179">
        <v>95</v>
      </c>
      <c r="N99" s="181">
        <f t="shared" si="30"/>
        <v>3.2</v>
      </c>
      <c r="O99" s="182"/>
      <c r="P99" s="183">
        <f t="shared" si="31"/>
        <v>1.3236842105263158</v>
      </c>
      <c r="Q99" s="184"/>
      <c r="R99" s="179"/>
      <c r="S99" s="181">
        <f t="shared" si="22"/>
        <v>0</v>
      </c>
      <c r="T99" s="390"/>
      <c r="U99" s="183">
        <f t="shared" si="32"/>
        <v>1.3236842105263158</v>
      </c>
      <c r="V99" s="184"/>
      <c r="W99" s="185"/>
      <c r="X99" s="181">
        <f t="shared" si="27"/>
        <v>0</v>
      </c>
      <c r="Y99" s="390"/>
      <c r="Z99" s="183">
        <f t="shared" si="33"/>
        <v>1.3236842105263158</v>
      </c>
    </row>
    <row r="100" spans="1:26" ht="99.75" x14ac:dyDescent="0.25">
      <c r="A100" s="174" t="s">
        <v>446</v>
      </c>
      <c r="B100" s="175" t="s">
        <v>447</v>
      </c>
      <c r="C100" s="190" t="s">
        <v>464</v>
      </c>
      <c r="D100" s="177" t="s">
        <v>465</v>
      </c>
      <c r="E100" s="177" t="s">
        <v>466</v>
      </c>
      <c r="F100" s="178" t="s">
        <v>451</v>
      </c>
      <c r="G100" s="179">
        <v>4</v>
      </c>
      <c r="H100" s="180">
        <v>4</v>
      </c>
      <c r="I100" s="181">
        <f t="shared" si="28"/>
        <v>1</v>
      </c>
      <c r="J100" s="182"/>
      <c r="K100" s="183">
        <f t="shared" si="29"/>
        <v>0</v>
      </c>
      <c r="L100" s="174">
        <v>5</v>
      </c>
      <c r="M100" s="179">
        <v>5</v>
      </c>
      <c r="N100" s="181">
        <f t="shared" si="30"/>
        <v>1</v>
      </c>
      <c r="O100" s="182"/>
      <c r="P100" s="183">
        <f t="shared" si="31"/>
        <v>0</v>
      </c>
      <c r="Q100" s="184"/>
      <c r="R100" s="179"/>
      <c r="S100" s="181">
        <f t="shared" si="22"/>
        <v>0</v>
      </c>
      <c r="T100" s="390"/>
      <c r="U100" s="183">
        <f t="shared" si="32"/>
        <v>0</v>
      </c>
      <c r="V100" s="184"/>
      <c r="W100" s="185"/>
      <c r="X100" s="181">
        <f t="shared" si="27"/>
        <v>0</v>
      </c>
      <c r="Y100" s="390"/>
      <c r="Z100" s="183">
        <f t="shared" si="33"/>
        <v>0</v>
      </c>
    </row>
    <row r="101" spans="1:26" ht="99.75" x14ac:dyDescent="0.25">
      <c r="A101" s="174" t="s">
        <v>446</v>
      </c>
      <c r="B101" s="175" t="s">
        <v>447</v>
      </c>
      <c r="C101" s="190" t="s">
        <v>467</v>
      </c>
      <c r="D101" s="177" t="s">
        <v>468</v>
      </c>
      <c r="E101" s="177" t="s">
        <v>469</v>
      </c>
      <c r="F101" s="188">
        <v>120</v>
      </c>
      <c r="G101" s="179">
        <v>22</v>
      </c>
      <c r="H101" s="191">
        <v>20</v>
      </c>
      <c r="I101" s="181">
        <f t="shared" si="28"/>
        <v>1.1000000000000001</v>
      </c>
      <c r="J101" s="182"/>
      <c r="K101" s="183">
        <f t="shared" si="29"/>
        <v>0.18333333333333332</v>
      </c>
      <c r="L101" s="83">
        <v>37</v>
      </c>
      <c r="M101" s="83">
        <v>39</v>
      </c>
      <c r="N101" s="181">
        <f t="shared" si="30"/>
        <v>0.94871794871794868</v>
      </c>
      <c r="O101" s="182"/>
      <c r="P101" s="192">
        <f t="shared" si="31"/>
        <v>0.49166666666666664</v>
      </c>
      <c r="Q101" s="193"/>
      <c r="R101" s="194"/>
      <c r="S101" s="195">
        <f t="shared" si="22"/>
        <v>0</v>
      </c>
      <c r="T101" s="182"/>
      <c r="U101" s="192">
        <f t="shared" si="32"/>
        <v>0.49166666666666664</v>
      </c>
      <c r="V101" s="193"/>
      <c r="W101" s="194"/>
      <c r="X101" s="195">
        <f t="shared" si="27"/>
        <v>0</v>
      </c>
      <c r="Y101" s="182"/>
      <c r="Z101" s="192">
        <f t="shared" si="33"/>
        <v>0.49166666666666664</v>
      </c>
    </row>
    <row r="102" spans="1:26" ht="99.75" x14ac:dyDescent="0.25">
      <c r="A102" s="174" t="s">
        <v>446</v>
      </c>
      <c r="B102" s="175" t="s">
        <v>447</v>
      </c>
      <c r="C102" s="190" t="s">
        <v>470</v>
      </c>
      <c r="D102" s="177" t="s">
        <v>471</v>
      </c>
      <c r="E102" s="177" t="s">
        <v>472</v>
      </c>
      <c r="F102" s="196" t="s">
        <v>473</v>
      </c>
      <c r="G102" s="179">
        <v>49</v>
      </c>
      <c r="H102" s="179">
        <v>49</v>
      </c>
      <c r="I102" s="181">
        <f t="shared" si="28"/>
        <v>1</v>
      </c>
      <c r="J102" s="182"/>
      <c r="K102" s="181">
        <f t="shared" ref="K102:K103" si="34">IFERROR((I102/J102),0)</f>
        <v>0</v>
      </c>
      <c r="L102" s="83">
        <v>23</v>
      </c>
      <c r="M102" s="83">
        <v>23</v>
      </c>
      <c r="N102" s="181">
        <f t="shared" si="30"/>
        <v>1</v>
      </c>
      <c r="O102" s="182"/>
      <c r="P102" s="192"/>
      <c r="Q102" s="193"/>
      <c r="R102" s="194"/>
      <c r="S102" s="195"/>
      <c r="T102" s="182"/>
      <c r="U102" s="192"/>
      <c r="V102" s="193"/>
      <c r="W102" s="194"/>
      <c r="X102" s="195"/>
      <c r="Y102" s="182"/>
      <c r="Z102" s="192"/>
    </row>
    <row r="103" spans="1:26" ht="99.75" x14ac:dyDescent="0.25">
      <c r="A103" s="174" t="s">
        <v>446</v>
      </c>
      <c r="B103" s="175" t="s">
        <v>447</v>
      </c>
      <c r="C103" s="175" t="s">
        <v>474</v>
      </c>
      <c r="D103" s="177" t="s">
        <v>475</v>
      </c>
      <c r="E103" s="177" t="s">
        <v>476</v>
      </c>
      <c r="F103" s="188">
        <v>60</v>
      </c>
      <c r="G103" s="179">
        <v>13</v>
      </c>
      <c r="H103" s="179">
        <v>6</v>
      </c>
      <c r="I103" s="181">
        <f t="shared" si="28"/>
        <v>2.1666666666666665</v>
      </c>
      <c r="J103" s="182"/>
      <c r="K103" s="181">
        <f t="shared" si="34"/>
        <v>0</v>
      </c>
      <c r="L103" s="83">
        <v>9</v>
      </c>
      <c r="M103" s="83">
        <v>21</v>
      </c>
      <c r="N103" s="181">
        <f t="shared" si="30"/>
        <v>0.42857142857142855</v>
      </c>
      <c r="O103" s="182"/>
      <c r="P103" s="192"/>
      <c r="Q103" s="193"/>
      <c r="R103" s="194"/>
      <c r="S103" s="195"/>
      <c r="T103" s="182"/>
      <c r="U103" s="192"/>
      <c r="V103" s="193"/>
      <c r="W103" s="194"/>
      <c r="X103" s="195"/>
      <c r="Y103" s="182"/>
      <c r="Z103" s="192"/>
    </row>
    <row r="104" spans="1:26" ht="99.75" x14ac:dyDescent="0.25">
      <c r="A104" s="174" t="s">
        <v>446</v>
      </c>
      <c r="B104" s="175" t="s">
        <v>447</v>
      </c>
      <c r="C104" s="197" t="s">
        <v>477</v>
      </c>
      <c r="D104" s="177" t="s">
        <v>465</v>
      </c>
      <c r="E104" s="177" t="s">
        <v>478</v>
      </c>
      <c r="F104" s="188">
        <v>150</v>
      </c>
      <c r="G104" s="174">
        <v>0</v>
      </c>
      <c r="H104" s="198">
        <v>0</v>
      </c>
      <c r="I104" s="199">
        <f t="shared" si="28"/>
        <v>0</v>
      </c>
      <c r="J104" s="174" t="s">
        <v>479</v>
      </c>
      <c r="K104" s="199">
        <f t="shared" ref="K104:K116" si="35">IFERROR(IF(F104="Según demanda",G104/H104,G104/F104),0)</f>
        <v>0</v>
      </c>
      <c r="L104" s="174">
        <v>0</v>
      </c>
      <c r="M104" s="174">
        <v>0</v>
      </c>
      <c r="N104" s="199">
        <f t="shared" si="30"/>
        <v>0</v>
      </c>
      <c r="O104" s="174" t="s">
        <v>479</v>
      </c>
      <c r="P104" s="199">
        <f t="shared" ref="P104:P167" si="36">IFERROR(IF(F104="Según demanda",(L104+G104)/(H104+M104),(L104+G104)/F104),0)</f>
        <v>0</v>
      </c>
      <c r="Q104" s="174"/>
      <c r="R104" s="174"/>
      <c r="S104" s="199">
        <f t="shared" ref="S104:S167" si="37">IFERROR((Q104/R104),0)</f>
        <v>0</v>
      </c>
      <c r="T104" s="174"/>
      <c r="U104" s="199">
        <f t="shared" ref="U104:U167" si="38">IFERROR(IF(F104="Según demanda",(Q104+L104+G104)/(H104+M104+R104),(Q104+L104+G104)/F104),0)</f>
        <v>0</v>
      </c>
      <c r="V104" s="174"/>
      <c r="W104" s="174"/>
      <c r="X104" s="199">
        <f t="shared" ref="X104:X152" si="39">IFERROR((V104/W104),0)</f>
        <v>0</v>
      </c>
      <c r="Y104" s="174"/>
      <c r="Z104" s="199">
        <f t="shared" ref="Z104:Z167" si="40">IFERROR(IF(F104="Según demanda",(V104+Q104+L104+G104)/(H104+M104+R104+W104),(V104+Q104+L104+G104)/F104),0)</f>
        <v>0</v>
      </c>
    </row>
    <row r="105" spans="1:26" ht="99.75" x14ac:dyDescent="0.25">
      <c r="A105" s="174" t="s">
        <v>446</v>
      </c>
      <c r="B105" s="175" t="s">
        <v>447</v>
      </c>
      <c r="C105" s="197" t="s">
        <v>480</v>
      </c>
      <c r="D105" s="177" t="s">
        <v>481</v>
      </c>
      <c r="E105" s="177" t="s">
        <v>482</v>
      </c>
      <c r="F105" s="188">
        <v>2</v>
      </c>
      <c r="G105" s="174">
        <v>0</v>
      </c>
      <c r="H105" s="198">
        <v>0</v>
      </c>
      <c r="I105" s="199">
        <f t="shared" si="28"/>
        <v>0</v>
      </c>
      <c r="J105" s="174" t="s">
        <v>483</v>
      </c>
      <c r="K105" s="199">
        <f t="shared" si="35"/>
        <v>0</v>
      </c>
      <c r="L105" s="174">
        <v>0</v>
      </c>
      <c r="M105" s="174">
        <v>0</v>
      </c>
      <c r="N105" s="199">
        <f t="shared" si="30"/>
        <v>0</v>
      </c>
      <c r="O105" s="174"/>
      <c r="P105" s="199">
        <f t="shared" si="36"/>
        <v>0</v>
      </c>
      <c r="Q105" s="174"/>
      <c r="R105" s="174"/>
      <c r="S105" s="199">
        <f t="shared" si="37"/>
        <v>0</v>
      </c>
      <c r="T105" s="174"/>
      <c r="U105" s="199">
        <f t="shared" si="38"/>
        <v>0</v>
      </c>
      <c r="V105" s="174"/>
      <c r="W105" s="174"/>
      <c r="X105" s="199">
        <f t="shared" si="39"/>
        <v>0</v>
      </c>
      <c r="Y105" s="174"/>
      <c r="Z105" s="199">
        <f t="shared" si="40"/>
        <v>0</v>
      </c>
    </row>
    <row r="106" spans="1:26" ht="99.75" x14ac:dyDescent="0.25">
      <c r="A106" s="174" t="s">
        <v>446</v>
      </c>
      <c r="B106" s="175" t="s">
        <v>447</v>
      </c>
      <c r="C106" s="197" t="s">
        <v>484</v>
      </c>
      <c r="D106" s="177" t="s">
        <v>465</v>
      </c>
      <c r="E106" s="177" t="s">
        <v>485</v>
      </c>
      <c r="F106" s="188">
        <v>150</v>
      </c>
      <c r="G106" s="174">
        <v>0</v>
      </c>
      <c r="H106" s="198">
        <v>0</v>
      </c>
      <c r="I106" s="199">
        <f t="shared" si="28"/>
        <v>0</v>
      </c>
      <c r="J106" s="174" t="s">
        <v>479</v>
      </c>
      <c r="K106" s="199">
        <f t="shared" si="35"/>
        <v>0</v>
      </c>
      <c r="L106" s="174">
        <v>0</v>
      </c>
      <c r="M106" s="174">
        <v>0</v>
      </c>
      <c r="N106" s="199">
        <f t="shared" si="30"/>
        <v>0</v>
      </c>
      <c r="O106" s="174" t="s">
        <v>479</v>
      </c>
      <c r="P106" s="199">
        <f t="shared" si="36"/>
        <v>0</v>
      </c>
      <c r="Q106" s="174"/>
      <c r="R106" s="174"/>
      <c r="S106" s="199">
        <f t="shared" si="37"/>
        <v>0</v>
      </c>
      <c r="T106" s="174"/>
      <c r="U106" s="199">
        <f t="shared" si="38"/>
        <v>0</v>
      </c>
      <c r="V106" s="174"/>
      <c r="W106" s="174"/>
      <c r="X106" s="199">
        <f t="shared" si="39"/>
        <v>0</v>
      </c>
      <c r="Y106" s="174"/>
      <c r="Z106" s="199">
        <f t="shared" si="40"/>
        <v>0</v>
      </c>
    </row>
    <row r="107" spans="1:26" ht="99.75" x14ac:dyDescent="0.25">
      <c r="A107" s="174" t="s">
        <v>446</v>
      </c>
      <c r="B107" s="175" t="s">
        <v>447</v>
      </c>
      <c r="C107" s="175" t="s">
        <v>486</v>
      </c>
      <c r="D107" s="177" t="s">
        <v>481</v>
      </c>
      <c r="E107" s="177" t="s">
        <v>482</v>
      </c>
      <c r="F107" s="188">
        <v>2</v>
      </c>
      <c r="G107" s="174">
        <v>0</v>
      </c>
      <c r="H107" s="198">
        <v>0</v>
      </c>
      <c r="I107" s="199">
        <f t="shared" si="28"/>
        <v>0</v>
      </c>
      <c r="J107" s="174" t="s">
        <v>483</v>
      </c>
      <c r="K107" s="199">
        <f t="shared" si="35"/>
        <v>0</v>
      </c>
      <c r="L107" s="174">
        <v>1</v>
      </c>
      <c r="M107" s="174">
        <v>1</v>
      </c>
      <c r="N107" s="199">
        <f t="shared" si="30"/>
        <v>1</v>
      </c>
      <c r="O107" s="174"/>
      <c r="P107" s="199">
        <f t="shared" si="36"/>
        <v>0.5</v>
      </c>
      <c r="Q107" s="174"/>
      <c r="R107" s="174"/>
      <c r="S107" s="199">
        <f t="shared" si="37"/>
        <v>0</v>
      </c>
      <c r="T107" s="174"/>
      <c r="U107" s="199">
        <f t="shared" si="38"/>
        <v>0.5</v>
      </c>
      <c r="V107" s="174"/>
      <c r="W107" s="174"/>
      <c r="X107" s="199">
        <f t="shared" si="39"/>
        <v>0</v>
      </c>
      <c r="Y107" s="174"/>
      <c r="Z107" s="199">
        <f t="shared" si="40"/>
        <v>0.5</v>
      </c>
    </row>
    <row r="108" spans="1:26" ht="114" x14ac:dyDescent="0.25">
      <c r="A108" s="174" t="s">
        <v>446</v>
      </c>
      <c r="B108" s="175" t="s">
        <v>487</v>
      </c>
      <c r="C108" s="175" t="s">
        <v>488</v>
      </c>
      <c r="D108" s="177" t="s">
        <v>489</v>
      </c>
      <c r="E108" s="177" t="s">
        <v>485</v>
      </c>
      <c r="F108" s="200">
        <v>40</v>
      </c>
      <c r="G108" s="174">
        <v>9</v>
      </c>
      <c r="H108" s="198">
        <v>7</v>
      </c>
      <c r="I108" s="199">
        <f t="shared" si="28"/>
        <v>1.2857142857142858</v>
      </c>
      <c r="J108" s="174"/>
      <c r="K108" s="199">
        <f t="shared" si="35"/>
        <v>0.22500000000000001</v>
      </c>
      <c r="L108" s="174">
        <v>25</v>
      </c>
      <c r="M108" s="174">
        <v>12</v>
      </c>
      <c r="N108" s="199">
        <f t="shared" si="30"/>
        <v>2.0833333333333335</v>
      </c>
      <c r="O108" s="174"/>
      <c r="P108" s="199">
        <f t="shared" si="36"/>
        <v>0.85</v>
      </c>
      <c r="Q108" s="174"/>
      <c r="R108" s="174"/>
      <c r="S108" s="199">
        <f t="shared" si="37"/>
        <v>0</v>
      </c>
      <c r="T108" s="174"/>
      <c r="U108" s="199">
        <f t="shared" si="38"/>
        <v>0.85</v>
      </c>
      <c r="V108" s="174"/>
      <c r="W108" s="174"/>
      <c r="X108" s="199">
        <f t="shared" si="39"/>
        <v>0</v>
      </c>
      <c r="Y108" s="174"/>
      <c r="Z108" s="199">
        <f t="shared" si="40"/>
        <v>0.85</v>
      </c>
    </row>
    <row r="109" spans="1:26" ht="228" x14ac:dyDescent="0.25">
      <c r="A109" s="174" t="s">
        <v>446</v>
      </c>
      <c r="B109" s="175" t="s">
        <v>490</v>
      </c>
      <c r="C109" s="175" t="s">
        <v>491</v>
      </c>
      <c r="D109" s="177" t="s">
        <v>492</v>
      </c>
      <c r="E109" s="177" t="s">
        <v>485</v>
      </c>
      <c r="F109" s="200">
        <v>110</v>
      </c>
      <c r="G109" s="174">
        <v>20</v>
      </c>
      <c r="H109" s="198">
        <v>20</v>
      </c>
      <c r="I109" s="199">
        <f t="shared" si="28"/>
        <v>1</v>
      </c>
      <c r="J109" s="174"/>
      <c r="K109" s="199">
        <f t="shared" si="35"/>
        <v>0.18181818181818182</v>
      </c>
      <c r="L109" s="174">
        <v>30</v>
      </c>
      <c r="M109" s="174">
        <v>30</v>
      </c>
      <c r="N109" s="199">
        <f t="shared" si="30"/>
        <v>1</v>
      </c>
      <c r="O109" s="174"/>
      <c r="P109" s="199">
        <f t="shared" si="36"/>
        <v>0.45454545454545453</v>
      </c>
      <c r="Q109" s="174"/>
      <c r="R109" s="174"/>
      <c r="S109" s="199">
        <f t="shared" si="37"/>
        <v>0</v>
      </c>
      <c r="T109" s="174"/>
      <c r="U109" s="199">
        <f t="shared" si="38"/>
        <v>0.45454545454545453</v>
      </c>
      <c r="V109" s="174"/>
      <c r="W109" s="174"/>
      <c r="X109" s="199">
        <f t="shared" si="39"/>
        <v>0</v>
      </c>
      <c r="Y109" s="174"/>
      <c r="Z109" s="199">
        <f t="shared" si="40"/>
        <v>0.45454545454545453</v>
      </c>
    </row>
    <row r="110" spans="1:26" ht="57" x14ac:dyDescent="0.25">
      <c r="A110" s="174" t="s">
        <v>446</v>
      </c>
      <c r="B110" s="175" t="s">
        <v>493</v>
      </c>
      <c r="C110" s="175" t="s">
        <v>494</v>
      </c>
      <c r="D110" s="187" t="s">
        <v>495</v>
      </c>
      <c r="E110" s="177" t="s">
        <v>496</v>
      </c>
      <c r="F110" s="178" t="s">
        <v>451</v>
      </c>
      <c r="G110" s="174">
        <v>131</v>
      </c>
      <c r="H110" s="198">
        <v>174</v>
      </c>
      <c r="I110" s="199">
        <f t="shared" si="28"/>
        <v>0.75287356321839083</v>
      </c>
      <c r="J110" s="174"/>
      <c r="K110" s="199">
        <f t="shared" si="35"/>
        <v>0</v>
      </c>
      <c r="L110" s="83">
        <v>72</v>
      </c>
      <c r="M110" s="83">
        <v>189</v>
      </c>
      <c r="N110" s="199">
        <f t="shared" si="30"/>
        <v>0.38095238095238093</v>
      </c>
      <c r="O110" s="174"/>
      <c r="P110" s="199">
        <f t="shared" si="36"/>
        <v>0</v>
      </c>
      <c r="Q110" s="174"/>
      <c r="R110" s="174"/>
      <c r="S110" s="199">
        <f t="shared" si="37"/>
        <v>0</v>
      </c>
      <c r="T110" s="174"/>
      <c r="U110" s="199">
        <f t="shared" si="38"/>
        <v>0</v>
      </c>
      <c r="V110" s="174"/>
      <c r="W110" s="174"/>
      <c r="X110" s="199">
        <f t="shared" si="39"/>
        <v>0</v>
      </c>
      <c r="Y110" s="174"/>
      <c r="Z110" s="199">
        <f t="shared" si="40"/>
        <v>0</v>
      </c>
    </row>
    <row r="111" spans="1:26" ht="57" x14ac:dyDescent="0.25">
      <c r="A111" s="174" t="s">
        <v>446</v>
      </c>
      <c r="B111" s="175" t="s">
        <v>493</v>
      </c>
      <c r="C111" s="190" t="s">
        <v>497</v>
      </c>
      <c r="D111" s="187" t="s">
        <v>498</v>
      </c>
      <c r="E111" s="177" t="s">
        <v>499</v>
      </c>
      <c r="F111" s="178" t="s">
        <v>451</v>
      </c>
      <c r="G111" s="174">
        <v>13</v>
      </c>
      <c r="H111" s="198">
        <v>13</v>
      </c>
      <c r="I111" s="199">
        <f t="shared" si="28"/>
        <v>1</v>
      </c>
      <c r="J111" s="174"/>
      <c r="K111" s="199">
        <f t="shared" si="35"/>
        <v>0</v>
      </c>
      <c r="L111" s="174">
        <v>10</v>
      </c>
      <c r="M111" s="174">
        <v>10</v>
      </c>
      <c r="N111" s="199">
        <f t="shared" si="30"/>
        <v>1</v>
      </c>
      <c r="O111" s="174"/>
      <c r="P111" s="199">
        <f t="shared" si="36"/>
        <v>0</v>
      </c>
      <c r="Q111" s="174"/>
      <c r="R111" s="174"/>
      <c r="S111" s="199">
        <f t="shared" si="37"/>
        <v>0</v>
      </c>
      <c r="T111" s="174"/>
      <c r="U111" s="199">
        <f t="shared" si="38"/>
        <v>0</v>
      </c>
      <c r="V111" s="174"/>
      <c r="W111" s="174"/>
      <c r="X111" s="199">
        <f t="shared" si="39"/>
        <v>0</v>
      </c>
      <c r="Y111" s="174"/>
      <c r="Z111" s="199">
        <f t="shared" si="40"/>
        <v>0</v>
      </c>
    </row>
    <row r="112" spans="1:26" ht="114" x14ac:dyDescent="0.25">
      <c r="A112" s="174" t="s">
        <v>446</v>
      </c>
      <c r="B112" s="175" t="s">
        <v>500</v>
      </c>
      <c r="C112" s="175" t="s">
        <v>501</v>
      </c>
      <c r="D112" s="177" t="s">
        <v>481</v>
      </c>
      <c r="E112" s="177" t="s">
        <v>502</v>
      </c>
      <c r="F112" s="200">
        <v>17</v>
      </c>
      <c r="G112" s="174">
        <v>4</v>
      </c>
      <c r="H112" s="198">
        <v>0</v>
      </c>
      <c r="I112" s="199">
        <f t="shared" si="28"/>
        <v>0</v>
      </c>
      <c r="J112" s="174">
        <v>3</v>
      </c>
      <c r="K112" s="199">
        <f t="shared" si="35"/>
        <v>0.23529411764705882</v>
      </c>
      <c r="L112" s="174">
        <v>8</v>
      </c>
      <c r="M112" s="174">
        <v>0</v>
      </c>
      <c r="N112" s="199">
        <f t="shared" si="30"/>
        <v>0</v>
      </c>
      <c r="O112" s="174"/>
      <c r="P112" s="199">
        <f t="shared" si="36"/>
        <v>0.70588235294117652</v>
      </c>
      <c r="Q112" s="174"/>
      <c r="R112" s="174"/>
      <c r="S112" s="199">
        <f t="shared" si="37"/>
        <v>0</v>
      </c>
      <c r="T112" s="174"/>
      <c r="U112" s="199">
        <f t="shared" si="38"/>
        <v>0.70588235294117652</v>
      </c>
      <c r="V112" s="174"/>
      <c r="W112" s="174"/>
      <c r="X112" s="199">
        <f t="shared" si="39"/>
        <v>0</v>
      </c>
      <c r="Y112" s="174"/>
      <c r="Z112" s="199">
        <f t="shared" si="40"/>
        <v>0.70588235294117652</v>
      </c>
    </row>
    <row r="113" spans="1:26" ht="57" x14ac:dyDescent="0.25">
      <c r="A113" s="174" t="s">
        <v>446</v>
      </c>
      <c r="B113" s="175" t="s">
        <v>503</v>
      </c>
      <c r="C113" s="190" t="s">
        <v>504</v>
      </c>
      <c r="D113" s="177" t="s">
        <v>475</v>
      </c>
      <c r="E113" s="190" t="s">
        <v>505</v>
      </c>
      <c r="F113" s="178" t="s">
        <v>451</v>
      </c>
      <c r="G113" s="174">
        <v>73</v>
      </c>
      <c r="H113" s="198">
        <v>73</v>
      </c>
      <c r="I113" s="199">
        <f t="shared" si="28"/>
        <v>1</v>
      </c>
      <c r="J113" s="174"/>
      <c r="K113" s="199">
        <f t="shared" si="35"/>
        <v>0</v>
      </c>
      <c r="L113" s="174">
        <v>85</v>
      </c>
      <c r="M113" s="174">
        <v>85</v>
      </c>
      <c r="N113" s="199">
        <f t="shared" si="30"/>
        <v>1</v>
      </c>
      <c r="O113" s="174"/>
      <c r="P113" s="199">
        <f t="shared" si="36"/>
        <v>0</v>
      </c>
      <c r="Q113" s="174"/>
      <c r="R113" s="174"/>
      <c r="S113" s="199">
        <f t="shared" si="37"/>
        <v>0</v>
      </c>
      <c r="T113" s="174"/>
      <c r="U113" s="199">
        <f t="shared" si="38"/>
        <v>0</v>
      </c>
      <c r="V113" s="174"/>
      <c r="W113" s="174"/>
      <c r="X113" s="199">
        <f t="shared" si="39"/>
        <v>0</v>
      </c>
      <c r="Y113" s="174"/>
      <c r="Z113" s="199">
        <f t="shared" si="40"/>
        <v>0</v>
      </c>
    </row>
    <row r="114" spans="1:26" ht="409.5" x14ac:dyDescent="0.25">
      <c r="A114" s="166" t="s">
        <v>506</v>
      </c>
      <c r="B114" s="166" t="s">
        <v>507</v>
      </c>
      <c r="C114" s="166" t="s">
        <v>508</v>
      </c>
      <c r="D114" s="166" t="s">
        <v>509</v>
      </c>
      <c r="E114" s="166" t="s">
        <v>510</v>
      </c>
      <c r="F114" s="162">
        <v>37</v>
      </c>
      <c r="G114" s="204">
        <v>11</v>
      </c>
      <c r="H114" s="204">
        <v>14</v>
      </c>
      <c r="I114" s="96">
        <f t="shared" si="28"/>
        <v>0.7857142857142857</v>
      </c>
      <c r="J114" s="166" t="s">
        <v>511</v>
      </c>
      <c r="K114" s="88">
        <f t="shared" si="35"/>
        <v>0.29729729729729731</v>
      </c>
      <c r="L114" s="62">
        <v>5</v>
      </c>
      <c r="M114" s="60">
        <v>5</v>
      </c>
      <c r="N114" s="56">
        <f t="shared" si="30"/>
        <v>1</v>
      </c>
      <c r="O114" s="205" t="s">
        <v>512</v>
      </c>
      <c r="P114" s="57">
        <f t="shared" si="36"/>
        <v>0.43243243243243246</v>
      </c>
      <c r="Q114" s="67"/>
      <c r="R114" s="158"/>
      <c r="S114" s="56">
        <f t="shared" si="37"/>
        <v>0</v>
      </c>
      <c r="T114" s="67"/>
      <c r="U114" s="57">
        <f t="shared" si="38"/>
        <v>0.43243243243243246</v>
      </c>
      <c r="V114" s="41"/>
      <c r="W114" s="48"/>
      <c r="X114" s="56">
        <f t="shared" si="39"/>
        <v>0</v>
      </c>
      <c r="Y114" s="41"/>
      <c r="Z114" s="57">
        <f t="shared" si="40"/>
        <v>0.43243243243243246</v>
      </c>
    </row>
    <row r="115" spans="1:26" ht="85.5" x14ac:dyDescent="0.25">
      <c r="A115" s="166" t="s">
        <v>506</v>
      </c>
      <c r="B115" s="166" t="s">
        <v>513</v>
      </c>
      <c r="C115" s="166" t="s">
        <v>514</v>
      </c>
      <c r="D115" s="166" t="s">
        <v>515</v>
      </c>
      <c r="E115" s="166" t="s">
        <v>516</v>
      </c>
      <c r="F115" s="162">
        <v>1</v>
      </c>
      <c r="G115" s="204">
        <v>0</v>
      </c>
      <c r="H115" s="204">
        <v>1</v>
      </c>
      <c r="I115" s="96">
        <f t="shared" si="28"/>
        <v>0</v>
      </c>
      <c r="J115" s="206" t="s">
        <v>517</v>
      </c>
      <c r="K115" s="88">
        <f t="shared" si="35"/>
        <v>0</v>
      </c>
      <c r="L115" s="62">
        <v>1</v>
      </c>
      <c r="M115" s="60">
        <v>1</v>
      </c>
      <c r="N115" s="56">
        <f t="shared" si="30"/>
        <v>1</v>
      </c>
      <c r="O115" s="205" t="s">
        <v>518</v>
      </c>
      <c r="P115" s="57">
        <f t="shared" si="36"/>
        <v>1</v>
      </c>
      <c r="Q115" s="67"/>
      <c r="R115" s="158"/>
      <c r="S115" s="56">
        <f t="shared" si="37"/>
        <v>0</v>
      </c>
      <c r="T115" s="67"/>
      <c r="U115" s="57">
        <f t="shared" si="38"/>
        <v>1</v>
      </c>
      <c r="V115" s="41"/>
      <c r="W115" s="48"/>
      <c r="X115" s="56">
        <f t="shared" si="39"/>
        <v>0</v>
      </c>
      <c r="Y115" s="41"/>
      <c r="Z115" s="57">
        <f t="shared" si="40"/>
        <v>1</v>
      </c>
    </row>
    <row r="116" spans="1:26" ht="128.25" x14ac:dyDescent="0.25">
      <c r="A116" s="166" t="s">
        <v>506</v>
      </c>
      <c r="B116" s="166" t="s">
        <v>519</v>
      </c>
      <c r="C116" s="166" t="s">
        <v>520</v>
      </c>
      <c r="D116" s="166" t="s">
        <v>521</v>
      </c>
      <c r="E116" s="166" t="s">
        <v>522</v>
      </c>
      <c r="F116" s="162">
        <v>3</v>
      </c>
      <c r="G116" s="204">
        <v>0</v>
      </c>
      <c r="H116" s="204">
        <v>3</v>
      </c>
      <c r="I116" s="96">
        <f t="shared" si="28"/>
        <v>0</v>
      </c>
      <c r="J116" s="62" t="s">
        <v>517</v>
      </c>
      <c r="K116" s="88">
        <f t="shared" si="35"/>
        <v>0</v>
      </c>
      <c r="L116" s="62">
        <v>3</v>
      </c>
      <c r="M116" s="60">
        <v>3</v>
      </c>
      <c r="N116" s="56">
        <f t="shared" si="30"/>
        <v>1</v>
      </c>
      <c r="O116" s="205" t="s">
        <v>523</v>
      </c>
      <c r="P116" s="57">
        <f t="shared" si="36"/>
        <v>1</v>
      </c>
      <c r="Q116" s="67"/>
      <c r="R116" s="158"/>
      <c r="S116" s="56">
        <f t="shared" si="37"/>
        <v>0</v>
      </c>
      <c r="T116" s="67"/>
      <c r="U116" s="57">
        <f t="shared" si="38"/>
        <v>1</v>
      </c>
      <c r="V116" s="41"/>
      <c r="W116" s="48"/>
      <c r="X116" s="56">
        <f t="shared" si="39"/>
        <v>0</v>
      </c>
      <c r="Y116" s="41"/>
      <c r="Z116" s="57">
        <f t="shared" si="40"/>
        <v>1</v>
      </c>
    </row>
    <row r="117" spans="1:26" ht="114" x14ac:dyDescent="0.25">
      <c r="A117" s="313" t="s">
        <v>524</v>
      </c>
      <c r="B117" s="314" t="s">
        <v>525</v>
      </c>
      <c r="C117" s="207" t="s">
        <v>526</v>
      </c>
      <c r="D117" s="208" t="s">
        <v>527</v>
      </c>
      <c r="E117" s="166" t="s">
        <v>528</v>
      </c>
      <c r="F117" s="166" t="s">
        <v>163</v>
      </c>
      <c r="G117" s="209">
        <v>2</v>
      </c>
      <c r="H117" s="210">
        <v>2</v>
      </c>
      <c r="I117" s="56">
        <f t="shared" si="28"/>
        <v>1</v>
      </c>
      <c r="J117" s="167" t="s">
        <v>529</v>
      </c>
      <c r="K117" s="88">
        <v>1</v>
      </c>
      <c r="L117" s="211">
        <v>1</v>
      </c>
      <c r="M117" s="210">
        <v>1</v>
      </c>
      <c r="N117" s="87">
        <f t="shared" si="30"/>
        <v>1</v>
      </c>
      <c r="O117" s="212"/>
      <c r="P117" s="57">
        <f t="shared" si="36"/>
        <v>1</v>
      </c>
      <c r="Q117" s="210"/>
      <c r="R117" s="210"/>
      <c r="S117" s="213">
        <f t="shared" si="37"/>
        <v>0</v>
      </c>
      <c r="T117" s="151"/>
      <c r="U117" s="57">
        <f t="shared" si="38"/>
        <v>1</v>
      </c>
      <c r="V117" s="210"/>
      <c r="W117" s="210"/>
      <c r="X117" s="213">
        <f t="shared" si="39"/>
        <v>0</v>
      </c>
      <c r="Y117" s="151"/>
      <c r="Z117" s="57">
        <f t="shared" si="40"/>
        <v>1</v>
      </c>
    </row>
    <row r="118" spans="1:26" ht="142.5" x14ac:dyDescent="0.25">
      <c r="A118" s="313"/>
      <c r="B118" s="314"/>
      <c r="C118" s="207" t="s">
        <v>530</v>
      </c>
      <c r="D118" s="208" t="s">
        <v>531</v>
      </c>
      <c r="E118" s="166" t="s">
        <v>528</v>
      </c>
      <c r="F118" s="166" t="s">
        <v>163</v>
      </c>
      <c r="G118" s="214">
        <v>0</v>
      </c>
      <c r="H118" s="215">
        <v>0</v>
      </c>
      <c r="I118" s="87">
        <f t="shared" si="28"/>
        <v>0</v>
      </c>
      <c r="J118" s="214" t="s">
        <v>532</v>
      </c>
      <c r="K118" s="88">
        <f t="shared" ref="K118" si="41">IFERROR(IF(F118="Según demanda",G118/H118,G118/F118),0)</f>
        <v>0</v>
      </c>
      <c r="L118" s="166">
        <v>0</v>
      </c>
      <c r="M118" s="204">
        <v>0</v>
      </c>
      <c r="N118" s="96">
        <f t="shared" si="30"/>
        <v>0</v>
      </c>
      <c r="O118" s="166"/>
      <c r="P118" s="88">
        <f t="shared" si="36"/>
        <v>0</v>
      </c>
      <c r="Q118" s="162"/>
      <c r="R118" s="163"/>
      <c r="S118" s="96">
        <f t="shared" si="37"/>
        <v>0</v>
      </c>
      <c r="T118" s="161"/>
      <c r="U118" s="88">
        <f t="shared" si="38"/>
        <v>0</v>
      </c>
      <c r="V118" s="162"/>
      <c r="W118" s="162"/>
      <c r="X118" s="96">
        <f t="shared" si="39"/>
        <v>0</v>
      </c>
      <c r="Y118" s="216"/>
      <c r="Z118" s="88">
        <f t="shared" si="40"/>
        <v>0</v>
      </c>
    </row>
    <row r="119" spans="1:26" ht="71.25" x14ac:dyDescent="0.25">
      <c r="A119" s="313"/>
      <c r="B119" s="314"/>
      <c r="C119" s="207" t="s">
        <v>533</v>
      </c>
      <c r="D119" s="208" t="s">
        <v>534</v>
      </c>
      <c r="E119" s="166" t="s">
        <v>535</v>
      </c>
      <c r="F119" s="166" t="s">
        <v>163</v>
      </c>
      <c r="G119" s="214">
        <v>1</v>
      </c>
      <c r="H119" s="111">
        <v>1</v>
      </c>
      <c r="I119" s="87">
        <f t="shared" si="28"/>
        <v>1</v>
      </c>
      <c r="J119" s="167"/>
      <c r="K119" s="88">
        <v>1</v>
      </c>
      <c r="L119" s="166">
        <v>0</v>
      </c>
      <c r="M119" s="204">
        <v>0</v>
      </c>
      <c r="N119" s="96">
        <f t="shared" si="30"/>
        <v>0</v>
      </c>
      <c r="O119" s="166" t="s">
        <v>536</v>
      </c>
      <c r="P119" s="88">
        <f t="shared" si="36"/>
        <v>1</v>
      </c>
      <c r="Q119" s="166"/>
      <c r="R119" s="204"/>
      <c r="S119" s="96">
        <f t="shared" si="37"/>
        <v>0</v>
      </c>
      <c r="T119" s="161"/>
      <c r="U119" s="88">
        <f t="shared" si="38"/>
        <v>1</v>
      </c>
      <c r="V119" s="166"/>
      <c r="W119" s="204"/>
      <c r="X119" s="96">
        <f t="shared" si="39"/>
        <v>0</v>
      </c>
      <c r="Y119" s="216"/>
      <c r="Z119" s="88">
        <f t="shared" si="40"/>
        <v>1</v>
      </c>
    </row>
    <row r="120" spans="1:26" x14ac:dyDescent="0.25">
      <c r="A120" s="313" t="s">
        <v>524</v>
      </c>
      <c r="B120" s="328" t="s">
        <v>537</v>
      </c>
      <c r="C120" s="331" t="s">
        <v>538</v>
      </c>
      <c r="D120" s="329" t="s">
        <v>539</v>
      </c>
      <c r="E120" s="317" t="s">
        <v>540</v>
      </c>
      <c r="F120" s="317" t="s">
        <v>163</v>
      </c>
      <c r="G120" s="320">
        <v>6</v>
      </c>
      <c r="H120" s="318">
        <v>6</v>
      </c>
      <c r="I120" s="327">
        <f t="shared" si="28"/>
        <v>1</v>
      </c>
      <c r="J120" s="333" t="s">
        <v>541</v>
      </c>
      <c r="K120" s="304">
        <v>1</v>
      </c>
      <c r="L120" s="320">
        <v>10</v>
      </c>
      <c r="M120" s="318">
        <v>10</v>
      </c>
      <c r="N120" s="307">
        <f t="shared" si="30"/>
        <v>1</v>
      </c>
      <c r="O120" s="315"/>
      <c r="P120" s="88">
        <f t="shared" si="36"/>
        <v>1</v>
      </c>
      <c r="Q120" s="162"/>
      <c r="R120" s="163"/>
      <c r="S120" s="96">
        <f t="shared" si="37"/>
        <v>0</v>
      </c>
      <c r="T120" s="216"/>
      <c r="U120" s="88">
        <f t="shared" si="38"/>
        <v>1</v>
      </c>
      <c r="V120" s="162"/>
      <c r="W120" s="163"/>
      <c r="X120" s="96">
        <f t="shared" si="39"/>
        <v>0</v>
      </c>
      <c r="Y120" s="216"/>
      <c r="Z120" s="88">
        <f t="shared" si="40"/>
        <v>1</v>
      </c>
    </row>
    <row r="121" spans="1:26" x14ac:dyDescent="0.25">
      <c r="A121" s="313"/>
      <c r="B121" s="328"/>
      <c r="C121" s="331"/>
      <c r="D121" s="329"/>
      <c r="E121" s="317"/>
      <c r="F121" s="317"/>
      <c r="G121" s="320"/>
      <c r="H121" s="318"/>
      <c r="I121" s="327"/>
      <c r="J121" s="333"/>
      <c r="K121" s="304"/>
      <c r="L121" s="320"/>
      <c r="M121" s="318"/>
      <c r="N121" s="308"/>
      <c r="O121" s="316"/>
      <c r="P121" s="88">
        <f t="shared" si="36"/>
        <v>0</v>
      </c>
      <c r="Q121" s="17"/>
      <c r="R121" s="204"/>
      <c r="S121" s="96">
        <f t="shared" si="37"/>
        <v>0</v>
      </c>
      <c r="T121" s="62"/>
      <c r="U121" s="88">
        <f t="shared" si="38"/>
        <v>0</v>
      </c>
      <c r="V121" s="17"/>
      <c r="W121" s="204"/>
      <c r="X121" s="96">
        <f t="shared" si="39"/>
        <v>0</v>
      </c>
      <c r="Y121" s="62"/>
      <c r="Z121" s="88">
        <f t="shared" si="40"/>
        <v>0</v>
      </c>
    </row>
    <row r="122" spans="1:26" x14ac:dyDescent="0.25">
      <c r="A122" s="313"/>
      <c r="B122" s="313" t="s">
        <v>542</v>
      </c>
      <c r="C122" s="331" t="s">
        <v>543</v>
      </c>
      <c r="D122" s="329" t="s">
        <v>544</v>
      </c>
      <c r="E122" s="317" t="s">
        <v>545</v>
      </c>
      <c r="F122" s="317" t="s">
        <v>163</v>
      </c>
      <c r="G122" s="320"/>
      <c r="H122" s="318"/>
      <c r="I122" s="327">
        <f t="shared" si="28"/>
        <v>0</v>
      </c>
      <c r="J122" s="333" t="s">
        <v>546</v>
      </c>
      <c r="K122" s="304">
        <f t="shared" ref="K122:K144" si="42">IFERROR(IF(F122="Según demanda",G122/H122,G122/F122),0)</f>
        <v>0</v>
      </c>
      <c r="L122" s="320"/>
      <c r="M122" s="318"/>
      <c r="N122" s="307">
        <f t="shared" si="30"/>
        <v>0</v>
      </c>
      <c r="O122" s="309"/>
      <c r="P122" s="88">
        <f t="shared" si="36"/>
        <v>0</v>
      </c>
      <c r="Q122" s="17"/>
      <c r="R122" s="204"/>
      <c r="S122" s="96">
        <f t="shared" si="37"/>
        <v>0</v>
      </c>
      <c r="T122" s="62"/>
      <c r="U122" s="88">
        <f t="shared" si="38"/>
        <v>0</v>
      </c>
      <c r="V122" s="17"/>
      <c r="W122" s="204"/>
      <c r="X122" s="96">
        <f t="shared" si="39"/>
        <v>0</v>
      </c>
      <c r="Y122" s="62"/>
      <c r="Z122" s="88">
        <f t="shared" si="40"/>
        <v>0</v>
      </c>
    </row>
    <row r="123" spans="1:26" x14ac:dyDescent="0.25">
      <c r="A123" s="313"/>
      <c r="B123" s="313"/>
      <c r="C123" s="331"/>
      <c r="D123" s="329"/>
      <c r="E123" s="317"/>
      <c r="F123" s="317"/>
      <c r="G123" s="320"/>
      <c r="H123" s="318"/>
      <c r="I123" s="327"/>
      <c r="J123" s="333"/>
      <c r="K123" s="304"/>
      <c r="L123" s="320"/>
      <c r="M123" s="318"/>
      <c r="N123" s="308"/>
      <c r="O123" s="310"/>
      <c r="P123" s="88">
        <f t="shared" si="36"/>
        <v>0</v>
      </c>
      <c r="Q123" s="162"/>
      <c r="R123" s="163"/>
      <c r="S123" s="96">
        <f t="shared" si="37"/>
        <v>0</v>
      </c>
      <c r="T123" s="166"/>
      <c r="U123" s="88">
        <f t="shared" si="38"/>
        <v>0</v>
      </c>
      <c r="V123" s="162"/>
      <c r="W123" s="163"/>
      <c r="X123" s="96">
        <f t="shared" si="39"/>
        <v>0</v>
      </c>
      <c r="Y123" s="166"/>
      <c r="Z123" s="88">
        <f t="shared" si="40"/>
        <v>0</v>
      </c>
    </row>
    <row r="124" spans="1:26" x14ac:dyDescent="0.25">
      <c r="A124" s="313"/>
      <c r="B124" s="314" t="s">
        <v>547</v>
      </c>
      <c r="C124" s="331" t="s">
        <v>548</v>
      </c>
      <c r="D124" s="329" t="s">
        <v>549</v>
      </c>
      <c r="E124" s="317" t="s">
        <v>550</v>
      </c>
      <c r="F124" s="317" t="s">
        <v>163</v>
      </c>
      <c r="G124" s="320">
        <v>6</v>
      </c>
      <c r="H124" s="318">
        <v>6</v>
      </c>
      <c r="I124" s="327">
        <f t="shared" si="28"/>
        <v>1</v>
      </c>
      <c r="J124" s="333"/>
      <c r="K124" s="304">
        <v>1</v>
      </c>
      <c r="L124" s="320">
        <v>5</v>
      </c>
      <c r="M124" s="318">
        <v>5</v>
      </c>
      <c r="N124" s="307">
        <f t="shared" si="30"/>
        <v>1</v>
      </c>
      <c r="O124" s="315"/>
      <c r="P124" s="88">
        <f t="shared" si="36"/>
        <v>1</v>
      </c>
      <c r="Q124" s="162"/>
      <c r="R124" s="163"/>
      <c r="S124" s="96">
        <f t="shared" si="37"/>
        <v>0</v>
      </c>
      <c r="T124" s="216"/>
      <c r="U124" s="88">
        <f t="shared" si="38"/>
        <v>1</v>
      </c>
      <c r="V124" s="162"/>
      <c r="W124" s="163"/>
      <c r="X124" s="96">
        <f t="shared" si="39"/>
        <v>0</v>
      </c>
      <c r="Y124" s="216"/>
      <c r="Z124" s="88">
        <f t="shared" si="40"/>
        <v>1</v>
      </c>
    </row>
    <row r="125" spans="1:26" x14ac:dyDescent="0.25">
      <c r="A125" s="313"/>
      <c r="B125" s="314"/>
      <c r="C125" s="331"/>
      <c r="D125" s="329"/>
      <c r="E125" s="317"/>
      <c r="F125" s="317"/>
      <c r="G125" s="320"/>
      <c r="H125" s="318"/>
      <c r="I125" s="327"/>
      <c r="J125" s="333"/>
      <c r="K125" s="304"/>
      <c r="L125" s="320"/>
      <c r="M125" s="318"/>
      <c r="N125" s="308"/>
      <c r="O125" s="316"/>
      <c r="P125" s="88">
        <f t="shared" si="36"/>
        <v>0</v>
      </c>
      <c r="Q125" s="162"/>
      <c r="R125" s="163"/>
      <c r="S125" s="96">
        <f t="shared" si="37"/>
        <v>0</v>
      </c>
      <c r="T125" s="216"/>
      <c r="U125" s="88">
        <f t="shared" si="38"/>
        <v>0</v>
      </c>
      <c r="V125" s="162"/>
      <c r="W125" s="163"/>
      <c r="X125" s="96">
        <f t="shared" si="39"/>
        <v>0</v>
      </c>
      <c r="Y125" s="216"/>
      <c r="Z125" s="88">
        <f t="shared" si="40"/>
        <v>0</v>
      </c>
    </row>
    <row r="126" spans="1:26" x14ac:dyDescent="0.25">
      <c r="A126" s="313" t="s">
        <v>524</v>
      </c>
      <c r="B126" s="330" t="s">
        <v>551</v>
      </c>
      <c r="C126" s="331" t="s">
        <v>552</v>
      </c>
      <c r="D126" s="314" t="s">
        <v>553</v>
      </c>
      <c r="E126" s="317" t="s">
        <v>554</v>
      </c>
      <c r="F126" s="317" t="s">
        <v>163</v>
      </c>
      <c r="G126" s="320">
        <v>1</v>
      </c>
      <c r="H126" s="318">
        <v>1</v>
      </c>
      <c r="I126" s="327">
        <f>IFERROR((G126/H126),0)</f>
        <v>1</v>
      </c>
      <c r="J126" s="277" t="s">
        <v>555</v>
      </c>
      <c r="K126" s="304">
        <f>IFERROR(IF(F126="Según demanda",G126/H126,G126/F126),0)</f>
        <v>1</v>
      </c>
      <c r="L126" s="320">
        <v>1</v>
      </c>
      <c r="M126" s="318">
        <v>1</v>
      </c>
      <c r="N126" s="307">
        <f t="shared" si="30"/>
        <v>1</v>
      </c>
      <c r="O126" s="315"/>
      <c r="P126" s="88">
        <f t="shared" si="36"/>
        <v>1</v>
      </c>
      <c r="Q126" s="166"/>
      <c r="R126" s="166"/>
      <c r="S126" s="96">
        <f t="shared" si="37"/>
        <v>0</v>
      </c>
      <c r="T126" s="216"/>
      <c r="U126" s="88">
        <f t="shared" si="38"/>
        <v>1</v>
      </c>
      <c r="V126" s="162"/>
      <c r="W126" s="163"/>
      <c r="X126" s="96">
        <f t="shared" si="39"/>
        <v>0</v>
      </c>
      <c r="Y126" s="161"/>
      <c r="Z126" s="88">
        <f t="shared" si="40"/>
        <v>1</v>
      </c>
    </row>
    <row r="127" spans="1:26" x14ac:dyDescent="0.25">
      <c r="A127" s="313"/>
      <c r="B127" s="330"/>
      <c r="C127" s="331"/>
      <c r="D127" s="314"/>
      <c r="E127" s="317"/>
      <c r="F127" s="317"/>
      <c r="G127" s="320"/>
      <c r="H127" s="318"/>
      <c r="I127" s="327"/>
      <c r="J127" s="277"/>
      <c r="K127" s="304"/>
      <c r="L127" s="320"/>
      <c r="M127" s="318"/>
      <c r="N127" s="332"/>
      <c r="O127" s="319"/>
      <c r="P127" s="88">
        <f t="shared" si="36"/>
        <v>0</v>
      </c>
      <c r="Q127" s="162"/>
      <c r="R127" s="163"/>
      <c r="S127" s="96">
        <f t="shared" si="37"/>
        <v>0</v>
      </c>
      <c r="T127" s="166"/>
      <c r="U127" s="88">
        <f t="shared" si="38"/>
        <v>0</v>
      </c>
      <c r="V127" s="162"/>
      <c r="W127" s="163"/>
      <c r="X127" s="96">
        <f t="shared" si="39"/>
        <v>0</v>
      </c>
      <c r="Y127" s="166"/>
      <c r="Z127" s="88">
        <f t="shared" si="40"/>
        <v>0</v>
      </c>
    </row>
    <row r="128" spans="1:26" x14ac:dyDescent="0.25">
      <c r="A128" s="313"/>
      <c r="B128" s="330"/>
      <c r="C128" s="331"/>
      <c r="D128" s="314"/>
      <c r="E128" s="317"/>
      <c r="F128" s="317"/>
      <c r="G128" s="320"/>
      <c r="H128" s="318"/>
      <c r="I128" s="327"/>
      <c r="J128" s="277"/>
      <c r="K128" s="304"/>
      <c r="L128" s="320"/>
      <c r="M128" s="318"/>
      <c r="N128" s="308"/>
      <c r="O128" s="316"/>
      <c r="P128" s="88">
        <f t="shared" si="36"/>
        <v>0</v>
      </c>
      <c r="Q128" s="166"/>
      <c r="R128" s="204"/>
      <c r="S128" s="96">
        <f t="shared" si="37"/>
        <v>0</v>
      </c>
      <c r="T128" s="204"/>
      <c r="U128" s="88">
        <f t="shared" si="38"/>
        <v>0</v>
      </c>
      <c r="V128" s="162"/>
      <c r="W128" s="163"/>
      <c r="X128" s="96">
        <f t="shared" si="39"/>
        <v>0</v>
      </c>
      <c r="Y128" s="204"/>
      <c r="Z128" s="88">
        <f t="shared" si="40"/>
        <v>0</v>
      </c>
    </row>
    <row r="129" spans="1:26" ht="128.25" x14ac:dyDescent="0.25">
      <c r="A129" s="313"/>
      <c r="B129" s="328" t="s">
        <v>556</v>
      </c>
      <c r="C129" s="220" t="s">
        <v>557</v>
      </c>
      <c r="D129" s="329" t="s">
        <v>558</v>
      </c>
      <c r="E129" s="166" t="s">
        <v>559</v>
      </c>
      <c r="F129" s="166" t="s">
        <v>163</v>
      </c>
      <c r="G129" s="17">
        <v>3</v>
      </c>
      <c r="H129" s="204">
        <v>4</v>
      </c>
      <c r="I129" s="96">
        <f t="shared" si="28"/>
        <v>0.75</v>
      </c>
      <c r="J129" s="49" t="s">
        <v>560</v>
      </c>
      <c r="K129" s="88">
        <f t="shared" si="42"/>
        <v>0.75</v>
      </c>
      <c r="L129" s="17">
        <v>2</v>
      </c>
      <c r="M129" s="204">
        <v>2</v>
      </c>
      <c r="N129" s="96">
        <f t="shared" si="30"/>
        <v>1</v>
      </c>
      <c r="O129" s="166"/>
      <c r="P129" s="88">
        <f t="shared" si="36"/>
        <v>0.83333333333333337</v>
      </c>
      <c r="Q129" s="204"/>
      <c r="R129" s="204"/>
      <c r="S129" s="96">
        <f t="shared" si="37"/>
        <v>0</v>
      </c>
      <c r="T129" s="204"/>
      <c r="U129" s="88">
        <f t="shared" si="38"/>
        <v>0.83333333333333337</v>
      </c>
      <c r="V129" s="162"/>
      <c r="W129" s="163"/>
      <c r="X129" s="96">
        <f t="shared" si="39"/>
        <v>0</v>
      </c>
      <c r="Y129" s="204"/>
      <c r="Z129" s="88">
        <f t="shared" si="40"/>
        <v>0.83333333333333337</v>
      </c>
    </row>
    <row r="130" spans="1:26" ht="71.25" x14ac:dyDescent="0.25">
      <c r="A130" s="313"/>
      <c r="B130" s="328"/>
      <c r="C130" s="221" t="s">
        <v>561</v>
      </c>
      <c r="D130" s="329"/>
      <c r="E130" s="166" t="s">
        <v>562</v>
      </c>
      <c r="F130" s="166" t="s">
        <v>163</v>
      </c>
      <c r="G130" s="17">
        <v>3</v>
      </c>
      <c r="H130" s="204">
        <v>4</v>
      </c>
      <c r="I130" s="96">
        <f t="shared" si="28"/>
        <v>0.75</v>
      </c>
      <c r="J130" s="49" t="s">
        <v>563</v>
      </c>
      <c r="K130" s="88">
        <f t="shared" si="42"/>
        <v>0.75</v>
      </c>
      <c r="L130" s="17">
        <v>2</v>
      </c>
      <c r="M130" s="204">
        <v>2</v>
      </c>
      <c r="N130" s="96">
        <f t="shared" si="30"/>
        <v>1</v>
      </c>
      <c r="O130" s="166"/>
      <c r="P130" s="88">
        <f t="shared" si="36"/>
        <v>0.83333333333333337</v>
      </c>
      <c r="Q130" s="204"/>
      <c r="R130" s="204"/>
      <c r="S130" s="96">
        <f t="shared" si="37"/>
        <v>0</v>
      </c>
      <c r="T130" s="166"/>
      <c r="U130" s="88">
        <f t="shared" si="38"/>
        <v>0.83333333333333337</v>
      </c>
      <c r="V130" s="162"/>
      <c r="W130" s="163"/>
      <c r="X130" s="96">
        <f t="shared" si="39"/>
        <v>0</v>
      </c>
      <c r="Y130" s="166"/>
      <c r="Z130" s="88">
        <f t="shared" si="40"/>
        <v>0.83333333333333337</v>
      </c>
    </row>
    <row r="131" spans="1:26" ht="42.75" x14ac:dyDescent="0.25">
      <c r="A131" s="313"/>
      <c r="B131" s="328"/>
      <c r="C131" s="220" t="s">
        <v>564</v>
      </c>
      <c r="D131" s="329"/>
      <c r="E131" s="166" t="s">
        <v>559</v>
      </c>
      <c r="F131" s="166" t="s">
        <v>163</v>
      </c>
      <c r="G131" s="17">
        <v>3</v>
      </c>
      <c r="H131" s="204">
        <v>3</v>
      </c>
      <c r="I131" s="96">
        <f t="shared" si="28"/>
        <v>1</v>
      </c>
      <c r="J131" s="49"/>
      <c r="K131" s="88">
        <f t="shared" si="42"/>
        <v>1</v>
      </c>
      <c r="L131" s="17">
        <v>2</v>
      </c>
      <c r="M131" s="204">
        <v>2</v>
      </c>
      <c r="N131" s="96">
        <f t="shared" si="30"/>
        <v>1</v>
      </c>
      <c r="O131" s="166"/>
      <c r="P131" s="88">
        <f t="shared" si="36"/>
        <v>1</v>
      </c>
      <c r="Q131" s="204"/>
      <c r="R131" s="204"/>
      <c r="S131" s="96">
        <f t="shared" si="37"/>
        <v>0</v>
      </c>
      <c r="T131" s="166"/>
      <c r="U131" s="88">
        <f t="shared" si="38"/>
        <v>1</v>
      </c>
      <c r="V131" s="162"/>
      <c r="W131" s="163"/>
      <c r="X131" s="96">
        <f t="shared" si="39"/>
        <v>0</v>
      </c>
      <c r="Y131" s="204"/>
      <c r="Z131" s="88">
        <f t="shared" si="40"/>
        <v>1</v>
      </c>
    </row>
    <row r="132" spans="1:26" ht="28.5" x14ac:dyDescent="0.25">
      <c r="A132" s="313"/>
      <c r="B132" s="328" t="s">
        <v>565</v>
      </c>
      <c r="C132" s="220" t="s">
        <v>566</v>
      </c>
      <c r="D132" s="329" t="s">
        <v>567</v>
      </c>
      <c r="E132" s="166" t="s">
        <v>568</v>
      </c>
      <c r="F132" s="166" t="s">
        <v>163</v>
      </c>
      <c r="G132" s="17">
        <v>1</v>
      </c>
      <c r="H132" s="204">
        <v>1</v>
      </c>
      <c r="I132" s="96">
        <f t="shared" si="28"/>
        <v>1</v>
      </c>
      <c r="J132" s="222" t="s">
        <v>569</v>
      </c>
      <c r="K132" s="88">
        <f t="shared" si="42"/>
        <v>1</v>
      </c>
      <c r="L132" s="17">
        <v>1</v>
      </c>
      <c r="M132" s="204">
        <v>1</v>
      </c>
      <c r="N132" s="96">
        <f t="shared" si="30"/>
        <v>1</v>
      </c>
      <c r="O132" s="166" t="s">
        <v>570</v>
      </c>
      <c r="P132" s="88">
        <f t="shared" si="36"/>
        <v>1</v>
      </c>
      <c r="Q132" s="162"/>
      <c r="R132" s="163"/>
      <c r="S132" s="96">
        <f t="shared" si="37"/>
        <v>0</v>
      </c>
      <c r="T132" s="166"/>
      <c r="U132" s="88">
        <f t="shared" si="38"/>
        <v>1</v>
      </c>
      <c r="V132" s="162"/>
      <c r="W132" s="163"/>
      <c r="X132" s="96">
        <f t="shared" si="39"/>
        <v>0</v>
      </c>
      <c r="Y132" s="216"/>
      <c r="Z132" s="88">
        <f t="shared" si="40"/>
        <v>1</v>
      </c>
    </row>
    <row r="133" spans="1:26" ht="71.25" x14ac:dyDescent="0.25">
      <c r="A133" s="313"/>
      <c r="B133" s="328"/>
      <c r="C133" s="223" t="s">
        <v>571</v>
      </c>
      <c r="D133" s="329"/>
      <c r="E133" s="166" t="s">
        <v>572</v>
      </c>
      <c r="F133" s="166" t="s">
        <v>163</v>
      </c>
      <c r="G133" s="17">
        <v>1709</v>
      </c>
      <c r="H133" s="204">
        <v>1717</v>
      </c>
      <c r="I133" s="96">
        <f t="shared" si="28"/>
        <v>0.99534071054164241</v>
      </c>
      <c r="J133" s="166"/>
      <c r="K133" s="88">
        <f t="shared" si="42"/>
        <v>0.99534071054164241</v>
      </c>
      <c r="L133" s="17">
        <v>1849</v>
      </c>
      <c r="M133" s="204">
        <v>1849</v>
      </c>
      <c r="N133" s="96">
        <f t="shared" si="30"/>
        <v>1</v>
      </c>
      <c r="O133" s="166"/>
      <c r="P133" s="88">
        <f t="shared" si="36"/>
        <v>0.9977565900168256</v>
      </c>
      <c r="Q133" s="162"/>
      <c r="R133" s="163"/>
      <c r="S133" s="96">
        <f t="shared" si="37"/>
        <v>0</v>
      </c>
      <c r="T133" s="166"/>
      <c r="U133" s="88">
        <f t="shared" si="38"/>
        <v>0.9977565900168256</v>
      </c>
      <c r="V133" s="162"/>
      <c r="W133" s="163"/>
      <c r="X133" s="96">
        <f t="shared" si="39"/>
        <v>0</v>
      </c>
      <c r="Y133" s="166"/>
      <c r="Z133" s="88">
        <f t="shared" si="40"/>
        <v>0.9977565900168256</v>
      </c>
    </row>
    <row r="134" spans="1:26" ht="42.75" x14ac:dyDescent="0.25">
      <c r="A134" s="313"/>
      <c r="B134" s="328"/>
      <c r="C134" s="223" t="s">
        <v>573</v>
      </c>
      <c r="D134" s="329"/>
      <c r="E134" s="166" t="s">
        <v>574</v>
      </c>
      <c r="F134" s="166" t="s">
        <v>163</v>
      </c>
      <c r="G134" s="17">
        <v>1709</v>
      </c>
      <c r="H134" s="204">
        <v>1717</v>
      </c>
      <c r="I134" s="96">
        <f t="shared" si="28"/>
        <v>0.99534071054164241</v>
      </c>
      <c r="J134" s="166"/>
      <c r="K134" s="88">
        <f t="shared" si="42"/>
        <v>0.99534071054164241</v>
      </c>
      <c r="L134" s="17">
        <v>1849</v>
      </c>
      <c r="M134" s="204">
        <v>1849</v>
      </c>
      <c r="N134" s="96">
        <f t="shared" si="30"/>
        <v>1</v>
      </c>
      <c r="O134" s="166"/>
      <c r="P134" s="88">
        <f t="shared" si="36"/>
        <v>0.9977565900168256</v>
      </c>
      <c r="Q134" s="162"/>
      <c r="R134" s="163"/>
      <c r="S134" s="96">
        <f t="shared" si="37"/>
        <v>0</v>
      </c>
      <c r="T134" s="216"/>
      <c r="U134" s="88">
        <f t="shared" si="38"/>
        <v>0.9977565900168256</v>
      </c>
      <c r="V134" s="162"/>
      <c r="W134" s="163"/>
      <c r="X134" s="96">
        <f t="shared" si="39"/>
        <v>0</v>
      </c>
      <c r="Y134" s="216"/>
      <c r="Z134" s="88">
        <f t="shared" si="40"/>
        <v>0.9977565900168256</v>
      </c>
    </row>
    <row r="135" spans="1:26" ht="42.75" x14ac:dyDescent="0.25">
      <c r="A135" s="313" t="s">
        <v>524</v>
      </c>
      <c r="B135" s="313" t="s">
        <v>575</v>
      </c>
      <c r="C135" s="224" t="s">
        <v>576</v>
      </c>
      <c r="D135" s="314" t="s">
        <v>577</v>
      </c>
      <c r="E135" s="166" t="s">
        <v>578</v>
      </c>
      <c r="F135" s="166" t="s">
        <v>163</v>
      </c>
      <c r="G135" s="17">
        <v>4</v>
      </c>
      <c r="H135" s="204">
        <v>4</v>
      </c>
      <c r="I135" s="96">
        <f t="shared" si="28"/>
        <v>1</v>
      </c>
      <c r="J135" s="166"/>
      <c r="K135" s="88">
        <f t="shared" si="42"/>
        <v>1</v>
      </c>
      <c r="L135" s="17">
        <v>6</v>
      </c>
      <c r="M135" s="204">
        <v>6</v>
      </c>
      <c r="N135" s="96">
        <f t="shared" si="30"/>
        <v>1</v>
      </c>
      <c r="O135" s="166"/>
      <c r="P135" s="88">
        <f t="shared" si="36"/>
        <v>1</v>
      </c>
      <c r="Q135" s="162"/>
      <c r="R135" s="163"/>
      <c r="S135" s="96">
        <f t="shared" si="37"/>
        <v>0</v>
      </c>
      <c r="T135" s="216"/>
      <c r="U135" s="88">
        <f t="shared" si="38"/>
        <v>1</v>
      </c>
      <c r="V135" s="162"/>
      <c r="W135" s="163"/>
      <c r="X135" s="96">
        <f t="shared" si="39"/>
        <v>0</v>
      </c>
      <c r="Y135" s="216"/>
      <c r="Z135" s="88">
        <f t="shared" si="40"/>
        <v>1</v>
      </c>
    </row>
    <row r="136" spans="1:26" ht="99.75" x14ac:dyDescent="0.25">
      <c r="A136" s="313"/>
      <c r="B136" s="313"/>
      <c r="C136" s="224" t="s">
        <v>579</v>
      </c>
      <c r="D136" s="314"/>
      <c r="E136" s="166" t="s">
        <v>580</v>
      </c>
      <c r="F136" s="166" t="s">
        <v>163</v>
      </c>
      <c r="G136" s="17">
        <v>4</v>
      </c>
      <c r="H136" s="204">
        <v>4</v>
      </c>
      <c r="I136" s="96">
        <f t="shared" si="28"/>
        <v>1</v>
      </c>
      <c r="J136" s="62"/>
      <c r="K136" s="88">
        <f t="shared" si="42"/>
        <v>1</v>
      </c>
      <c r="L136" s="17">
        <v>6</v>
      </c>
      <c r="M136" s="204">
        <v>6</v>
      </c>
      <c r="N136" s="96">
        <f t="shared" si="30"/>
        <v>1</v>
      </c>
      <c r="O136" s="166"/>
      <c r="P136" s="88">
        <f t="shared" si="36"/>
        <v>1</v>
      </c>
      <c r="Q136" s="162"/>
      <c r="R136" s="163"/>
      <c r="S136" s="96">
        <f t="shared" si="37"/>
        <v>0</v>
      </c>
      <c r="T136" s="216"/>
      <c r="U136" s="88">
        <f t="shared" si="38"/>
        <v>1</v>
      </c>
      <c r="V136" s="162"/>
      <c r="W136" s="163"/>
      <c r="X136" s="96">
        <f t="shared" si="39"/>
        <v>0</v>
      </c>
      <c r="Y136" s="216"/>
      <c r="Z136" s="88">
        <f t="shared" si="40"/>
        <v>1</v>
      </c>
    </row>
    <row r="137" spans="1:26" ht="85.5" x14ac:dyDescent="0.25">
      <c r="A137" s="313"/>
      <c r="B137" s="313"/>
      <c r="C137" s="224" t="s">
        <v>581</v>
      </c>
      <c r="D137" s="314"/>
      <c r="E137" s="166" t="s">
        <v>582</v>
      </c>
      <c r="F137" s="166" t="s">
        <v>163</v>
      </c>
      <c r="G137" s="17">
        <v>4</v>
      </c>
      <c r="H137" s="204">
        <v>4</v>
      </c>
      <c r="I137" s="96">
        <f t="shared" si="28"/>
        <v>1</v>
      </c>
      <c r="J137" s="167" t="s">
        <v>583</v>
      </c>
      <c r="K137" s="88">
        <f t="shared" si="42"/>
        <v>1</v>
      </c>
      <c r="L137" s="17">
        <v>6</v>
      </c>
      <c r="M137" s="204">
        <v>6</v>
      </c>
      <c r="N137" s="96">
        <f t="shared" si="30"/>
        <v>1</v>
      </c>
      <c r="O137" s="167" t="s">
        <v>583</v>
      </c>
      <c r="P137" s="88">
        <f t="shared" si="36"/>
        <v>1</v>
      </c>
      <c r="Q137" s="162"/>
      <c r="R137" s="163"/>
      <c r="S137" s="96">
        <f t="shared" si="37"/>
        <v>0</v>
      </c>
      <c r="T137" s="216"/>
      <c r="U137" s="88">
        <f t="shared" si="38"/>
        <v>1</v>
      </c>
      <c r="V137" s="162"/>
      <c r="W137" s="163"/>
      <c r="X137" s="96">
        <f t="shared" si="39"/>
        <v>0</v>
      </c>
      <c r="Y137" s="216"/>
      <c r="Z137" s="88">
        <f t="shared" si="40"/>
        <v>1</v>
      </c>
    </row>
    <row r="138" spans="1:26" ht="42.75" x14ac:dyDescent="0.25">
      <c r="A138" s="313"/>
      <c r="B138" s="313"/>
      <c r="C138" s="224" t="s">
        <v>584</v>
      </c>
      <c r="D138" s="314"/>
      <c r="E138" s="166" t="s">
        <v>585</v>
      </c>
      <c r="F138" s="166" t="s">
        <v>163</v>
      </c>
      <c r="G138" s="17">
        <v>3</v>
      </c>
      <c r="H138" s="204">
        <v>3</v>
      </c>
      <c r="I138" s="96">
        <f t="shared" si="28"/>
        <v>1</v>
      </c>
      <c r="J138" s="62"/>
      <c r="K138" s="88">
        <f t="shared" si="42"/>
        <v>1</v>
      </c>
      <c r="L138" s="166">
        <v>4</v>
      </c>
      <c r="M138" s="204">
        <v>4</v>
      </c>
      <c r="N138" s="96">
        <f t="shared" si="30"/>
        <v>1</v>
      </c>
      <c r="O138" s="166"/>
      <c r="P138" s="88">
        <f t="shared" si="36"/>
        <v>1</v>
      </c>
      <c r="Q138" s="162"/>
      <c r="R138" s="163"/>
      <c r="S138" s="96">
        <f t="shared" si="37"/>
        <v>0</v>
      </c>
      <c r="T138" s="216"/>
      <c r="U138" s="88">
        <f t="shared" si="38"/>
        <v>1</v>
      </c>
      <c r="V138" s="162"/>
      <c r="W138" s="163"/>
      <c r="X138" s="96">
        <f t="shared" si="39"/>
        <v>0</v>
      </c>
      <c r="Y138" s="216"/>
      <c r="Z138" s="88">
        <f t="shared" si="40"/>
        <v>1</v>
      </c>
    </row>
    <row r="139" spans="1:26" x14ac:dyDescent="0.25">
      <c r="A139" s="313"/>
      <c r="B139" s="313"/>
      <c r="C139" s="313" t="s">
        <v>586</v>
      </c>
      <c r="D139" s="314"/>
      <c r="E139" s="317" t="s">
        <v>587</v>
      </c>
      <c r="F139" s="317" t="s">
        <v>163</v>
      </c>
      <c r="G139" s="320">
        <v>4</v>
      </c>
      <c r="H139" s="318">
        <v>4</v>
      </c>
      <c r="I139" s="327">
        <f t="shared" si="28"/>
        <v>1</v>
      </c>
      <c r="J139" s="277" t="s">
        <v>588</v>
      </c>
      <c r="K139" s="304">
        <f t="shared" si="42"/>
        <v>1</v>
      </c>
      <c r="L139" s="320">
        <v>4</v>
      </c>
      <c r="M139" s="318">
        <v>4</v>
      </c>
      <c r="N139" s="307">
        <f t="shared" si="30"/>
        <v>1</v>
      </c>
      <c r="O139" s="315"/>
      <c r="P139" s="88">
        <f t="shared" si="36"/>
        <v>1</v>
      </c>
      <c r="Q139" s="162"/>
      <c r="R139" s="163"/>
      <c r="S139" s="96">
        <f t="shared" si="37"/>
        <v>0</v>
      </c>
      <c r="T139" s="216"/>
      <c r="U139" s="88">
        <f t="shared" si="38"/>
        <v>1</v>
      </c>
      <c r="V139" s="162"/>
      <c r="W139" s="163"/>
      <c r="X139" s="96">
        <f t="shared" si="39"/>
        <v>0</v>
      </c>
      <c r="Y139" s="216"/>
      <c r="Z139" s="88">
        <f t="shared" si="40"/>
        <v>1</v>
      </c>
    </row>
    <row r="140" spans="1:26" x14ac:dyDescent="0.25">
      <c r="A140" s="313"/>
      <c r="B140" s="313"/>
      <c r="C140" s="313"/>
      <c r="D140" s="314"/>
      <c r="E140" s="317"/>
      <c r="F140" s="317"/>
      <c r="G140" s="320"/>
      <c r="H140" s="318"/>
      <c r="I140" s="327"/>
      <c r="J140" s="277"/>
      <c r="K140" s="304"/>
      <c r="L140" s="320"/>
      <c r="M140" s="318"/>
      <c r="N140" s="308"/>
      <c r="O140" s="316"/>
      <c r="P140" s="88">
        <f t="shared" si="36"/>
        <v>0</v>
      </c>
      <c r="Q140" s="162"/>
      <c r="R140" s="163"/>
      <c r="S140" s="96">
        <f t="shared" si="37"/>
        <v>0</v>
      </c>
      <c r="T140" s="173"/>
      <c r="U140" s="88">
        <f t="shared" si="38"/>
        <v>0</v>
      </c>
      <c r="V140" s="162"/>
      <c r="W140" s="163"/>
      <c r="X140" s="96">
        <f t="shared" si="39"/>
        <v>0</v>
      </c>
      <c r="Y140" s="216"/>
      <c r="Z140" s="88">
        <f t="shared" si="40"/>
        <v>0</v>
      </c>
    </row>
    <row r="141" spans="1:26" ht="71.25" x14ac:dyDescent="0.25">
      <c r="A141" s="313" t="s">
        <v>524</v>
      </c>
      <c r="B141" s="314" t="s">
        <v>589</v>
      </c>
      <c r="C141" s="224" t="s">
        <v>590</v>
      </c>
      <c r="D141" s="224" t="s">
        <v>591</v>
      </c>
      <c r="E141" s="166" t="s">
        <v>592</v>
      </c>
      <c r="F141" s="166" t="s">
        <v>163</v>
      </c>
      <c r="G141" s="17">
        <v>4</v>
      </c>
      <c r="H141" s="204">
        <v>4</v>
      </c>
      <c r="I141" s="96">
        <f t="shared" si="28"/>
        <v>1</v>
      </c>
      <c r="J141" s="166"/>
      <c r="K141" s="88">
        <f t="shared" si="42"/>
        <v>1</v>
      </c>
      <c r="L141" s="166">
        <v>2</v>
      </c>
      <c r="M141" s="204">
        <v>2</v>
      </c>
      <c r="N141" s="96">
        <f t="shared" si="30"/>
        <v>1</v>
      </c>
      <c r="O141" s="173"/>
      <c r="P141" s="88">
        <f t="shared" si="36"/>
        <v>1</v>
      </c>
      <c r="Q141" s="162"/>
      <c r="R141" s="162"/>
      <c r="S141" s="96">
        <f t="shared" si="37"/>
        <v>0</v>
      </c>
      <c r="T141" s="173"/>
      <c r="U141" s="88">
        <f t="shared" si="38"/>
        <v>1</v>
      </c>
      <c r="V141" s="162"/>
      <c r="W141" s="163"/>
      <c r="X141" s="96">
        <f t="shared" si="39"/>
        <v>0</v>
      </c>
      <c r="Y141" s="225"/>
      <c r="Z141" s="88">
        <f t="shared" si="40"/>
        <v>1</v>
      </c>
    </row>
    <row r="142" spans="1:26" x14ac:dyDescent="0.25">
      <c r="A142" s="313"/>
      <c r="B142" s="314"/>
      <c r="C142" s="313" t="s">
        <v>593</v>
      </c>
      <c r="D142" s="313" t="s">
        <v>594</v>
      </c>
      <c r="E142" s="315" t="s">
        <v>595</v>
      </c>
      <c r="F142" s="317" t="s">
        <v>163</v>
      </c>
      <c r="G142" s="321">
        <v>4</v>
      </c>
      <c r="H142" s="324">
        <v>4</v>
      </c>
      <c r="I142" s="327">
        <f t="shared" si="28"/>
        <v>1</v>
      </c>
      <c r="J142" s="317"/>
      <c r="K142" s="304">
        <f t="shared" si="42"/>
        <v>1</v>
      </c>
      <c r="L142" s="320">
        <v>2</v>
      </c>
      <c r="M142" s="318">
        <v>2</v>
      </c>
      <c r="N142" s="307">
        <f t="shared" si="30"/>
        <v>1</v>
      </c>
      <c r="O142" s="315"/>
      <c r="P142" s="88">
        <f t="shared" si="36"/>
        <v>1</v>
      </c>
      <c r="Q142" s="162"/>
      <c r="R142" s="162"/>
      <c r="S142" s="96">
        <f t="shared" si="37"/>
        <v>0</v>
      </c>
      <c r="T142" s="173"/>
      <c r="U142" s="88">
        <f t="shared" si="38"/>
        <v>1</v>
      </c>
      <c r="V142" s="162"/>
      <c r="W142" s="163"/>
      <c r="X142" s="96">
        <f t="shared" si="39"/>
        <v>0</v>
      </c>
      <c r="Y142" s="216"/>
      <c r="Z142" s="88">
        <f t="shared" si="40"/>
        <v>1</v>
      </c>
    </row>
    <row r="143" spans="1:26" x14ac:dyDescent="0.25">
      <c r="A143" s="313"/>
      <c r="B143" s="314"/>
      <c r="C143" s="313"/>
      <c r="D143" s="313"/>
      <c r="E143" s="319"/>
      <c r="F143" s="317"/>
      <c r="G143" s="322"/>
      <c r="H143" s="325"/>
      <c r="I143" s="327"/>
      <c r="J143" s="317"/>
      <c r="K143" s="304"/>
      <c r="L143" s="320"/>
      <c r="M143" s="318"/>
      <c r="N143" s="308"/>
      <c r="O143" s="316"/>
      <c r="P143" s="88">
        <f t="shared" si="36"/>
        <v>0</v>
      </c>
      <c r="Q143" s="162"/>
      <c r="R143" s="162"/>
      <c r="S143" s="96">
        <f t="shared" si="37"/>
        <v>0</v>
      </c>
      <c r="T143" s="173"/>
      <c r="U143" s="88">
        <f t="shared" si="38"/>
        <v>0</v>
      </c>
      <c r="V143" s="162"/>
      <c r="W143" s="163"/>
      <c r="X143" s="96">
        <f t="shared" si="39"/>
        <v>0</v>
      </c>
      <c r="Y143" s="216"/>
      <c r="Z143" s="88">
        <f t="shared" si="40"/>
        <v>0</v>
      </c>
    </row>
    <row r="144" spans="1:26" x14ac:dyDescent="0.25">
      <c r="A144" s="313"/>
      <c r="B144" s="314"/>
      <c r="C144" s="313" t="s">
        <v>596</v>
      </c>
      <c r="D144" s="313"/>
      <c r="E144" s="319"/>
      <c r="F144" s="311" t="s">
        <v>163</v>
      </c>
      <c r="G144" s="322"/>
      <c r="H144" s="325"/>
      <c r="I144" s="327">
        <f t="shared" si="28"/>
        <v>0</v>
      </c>
      <c r="J144" s="277" t="s">
        <v>597</v>
      </c>
      <c r="K144" s="304">
        <f t="shared" si="42"/>
        <v>0</v>
      </c>
      <c r="L144" s="318"/>
      <c r="M144" s="318"/>
      <c r="N144" s="307">
        <f t="shared" si="30"/>
        <v>0</v>
      </c>
      <c r="O144" s="277" t="s">
        <v>597</v>
      </c>
      <c r="P144" s="88">
        <f t="shared" si="36"/>
        <v>0</v>
      </c>
      <c r="Q144" s="162"/>
      <c r="R144" s="162"/>
      <c r="S144" s="96">
        <f t="shared" si="37"/>
        <v>0</v>
      </c>
      <c r="T144" s="173"/>
      <c r="U144" s="88">
        <f t="shared" si="38"/>
        <v>0</v>
      </c>
      <c r="V144" s="162"/>
      <c r="W144" s="163"/>
      <c r="X144" s="96">
        <f t="shared" si="39"/>
        <v>0</v>
      </c>
      <c r="Y144" s="173"/>
      <c r="Z144" s="88">
        <f t="shared" si="40"/>
        <v>0</v>
      </c>
    </row>
    <row r="145" spans="1:26" x14ac:dyDescent="0.25">
      <c r="A145" s="313"/>
      <c r="B145" s="314"/>
      <c r="C145" s="313"/>
      <c r="D145" s="313"/>
      <c r="E145" s="316"/>
      <c r="F145" s="311"/>
      <c r="G145" s="323"/>
      <c r="H145" s="326"/>
      <c r="I145" s="327"/>
      <c r="J145" s="277"/>
      <c r="K145" s="304"/>
      <c r="L145" s="318"/>
      <c r="M145" s="318"/>
      <c r="N145" s="308"/>
      <c r="O145" s="277"/>
      <c r="P145" s="88">
        <f t="shared" si="36"/>
        <v>0</v>
      </c>
      <c r="Q145" s="162"/>
      <c r="R145" s="163"/>
      <c r="S145" s="96">
        <f t="shared" si="37"/>
        <v>0</v>
      </c>
      <c r="T145" s="216"/>
      <c r="U145" s="88">
        <f t="shared" si="38"/>
        <v>0</v>
      </c>
      <c r="V145" s="162"/>
      <c r="W145" s="163"/>
      <c r="X145" s="96">
        <f t="shared" si="39"/>
        <v>0</v>
      </c>
      <c r="Y145" s="216"/>
      <c r="Z145" s="88">
        <f t="shared" si="40"/>
        <v>0</v>
      </c>
    </row>
    <row r="146" spans="1:26" ht="114" x14ac:dyDescent="0.25">
      <c r="A146" s="313" t="s">
        <v>524</v>
      </c>
      <c r="B146" s="314" t="s">
        <v>598</v>
      </c>
      <c r="C146" s="224" t="s">
        <v>599</v>
      </c>
      <c r="D146" s="224" t="s">
        <v>600</v>
      </c>
      <c r="E146" s="166" t="s">
        <v>601</v>
      </c>
      <c r="F146" s="162" t="s">
        <v>163</v>
      </c>
      <c r="G146" s="214">
        <v>0</v>
      </c>
      <c r="H146" s="111">
        <v>0</v>
      </c>
      <c r="I146" s="87">
        <f t="shared" ref="I146:I208" si="43">IFERROR((G146/H146),0)</f>
        <v>0</v>
      </c>
      <c r="J146" s="167" t="s">
        <v>602</v>
      </c>
      <c r="K146" s="88">
        <f t="shared" ref="K146:K209" si="44">IFERROR(IF(F146="Según demanda",G146/H146,G146/F146),0)</f>
        <v>0</v>
      </c>
      <c r="L146" s="214">
        <v>1</v>
      </c>
      <c r="M146" s="111">
        <v>1</v>
      </c>
      <c r="N146" s="96">
        <f t="shared" si="30"/>
        <v>1</v>
      </c>
      <c r="O146" s="226"/>
      <c r="P146" s="88">
        <f t="shared" si="36"/>
        <v>1</v>
      </c>
      <c r="Q146" s="162"/>
      <c r="R146" s="163"/>
      <c r="S146" s="96">
        <f t="shared" si="37"/>
        <v>0</v>
      </c>
      <c r="T146" s="216"/>
      <c r="U146" s="88">
        <f t="shared" si="38"/>
        <v>1</v>
      </c>
      <c r="V146" s="162"/>
      <c r="W146" s="163"/>
      <c r="X146" s="96">
        <f t="shared" si="39"/>
        <v>0</v>
      </c>
      <c r="Y146" s="216"/>
      <c r="Z146" s="88">
        <f t="shared" si="40"/>
        <v>1</v>
      </c>
    </row>
    <row r="147" spans="1:26" ht="57" x14ac:dyDescent="0.25">
      <c r="A147" s="313"/>
      <c r="B147" s="314"/>
      <c r="C147" s="224" t="s">
        <v>603</v>
      </c>
      <c r="D147" s="313" t="s">
        <v>604</v>
      </c>
      <c r="E147" s="315" t="s">
        <v>605</v>
      </c>
      <c r="F147" s="162" t="s">
        <v>163</v>
      </c>
      <c r="G147" s="214">
        <v>0</v>
      </c>
      <c r="H147" s="111">
        <v>0</v>
      </c>
      <c r="I147" s="87">
        <f t="shared" si="43"/>
        <v>0</v>
      </c>
      <c r="J147" s="167"/>
      <c r="K147" s="88">
        <f t="shared" si="44"/>
        <v>0</v>
      </c>
      <c r="L147" s="214">
        <v>1</v>
      </c>
      <c r="M147" s="111">
        <v>1</v>
      </c>
      <c r="N147" s="96">
        <f t="shared" si="30"/>
        <v>1</v>
      </c>
      <c r="O147" s="166"/>
      <c r="P147" s="88">
        <f t="shared" si="36"/>
        <v>1</v>
      </c>
      <c r="Q147" s="162"/>
      <c r="R147" s="163"/>
      <c r="S147" s="96">
        <f t="shared" si="37"/>
        <v>0</v>
      </c>
      <c r="T147" s="166"/>
      <c r="U147" s="88">
        <f t="shared" si="38"/>
        <v>1</v>
      </c>
      <c r="V147" s="162"/>
      <c r="W147" s="163"/>
      <c r="X147" s="96">
        <f t="shared" si="39"/>
        <v>0</v>
      </c>
      <c r="Y147" s="166"/>
      <c r="Z147" s="88">
        <f t="shared" si="40"/>
        <v>1</v>
      </c>
    </row>
    <row r="148" spans="1:26" ht="42.75" x14ac:dyDescent="0.25">
      <c r="A148" s="313"/>
      <c r="B148" s="314"/>
      <c r="C148" s="224" t="s">
        <v>606</v>
      </c>
      <c r="D148" s="313"/>
      <c r="E148" s="316"/>
      <c r="F148" s="162" t="s">
        <v>163</v>
      </c>
      <c r="G148" s="214">
        <v>0</v>
      </c>
      <c r="H148" s="111">
        <v>0</v>
      </c>
      <c r="I148" s="87">
        <f t="shared" si="43"/>
        <v>0</v>
      </c>
      <c r="J148" s="167"/>
      <c r="K148" s="88">
        <f t="shared" si="44"/>
        <v>0</v>
      </c>
      <c r="L148" s="214">
        <v>1</v>
      </c>
      <c r="M148" s="111">
        <v>1</v>
      </c>
      <c r="N148" s="96">
        <f t="shared" si="30"/>
        <v>1</v>
      </c>
      <c r="O148" s="62"/>
      <c r="P148" s="88">
        <f t="shared" si="36"/>
        <v>1</v>
      </c>
      <c r="Q148" s="162"/>
      <c r="R148" s="163"/>
      <c r="S148" s="96">
        <f t="shared" si="37"/>
        <v>0</v>
      </c>
      <c r="T148" s="62"/>
      <c r="U148" s="88">
        <f t="shared" si="38"/>
        <v>1</v>
      </c>
      <c r="V148" s="162"/>
      <c r="W148" s="163"/>
      <c r="X148" s="96">
        <f t="shared" si="39"/>
        <v>0</v>
      </c>
      <c r="Y148" s="216"/>
      <c r="Z148" s="88">
        <f t="shared" si="40"/>
        <v>1</v>
      </c>
    </row>
    <row r="149" spans="1:26" x14ac:dyDescent="0.25">
      <c r="A149" s="313"/>
      <c r="B149" s="314"/>
      <c r="C149" s="313" t="s">
        <v>607</v>
      </c>
      <c r="D149" s="313"/>
      <c r="E149" s="317" t="s">
        <v>605</v>
      </c>
      <c r="F149" s="311" t="s">
        <v>163</v>
      </c>
      <c r="G149" s="305">
        <v>0</v>
      </c>
      <c r="H149" s="306">
        <v>0</v>
      </c>
      <c r="I149" s="312">
        <f t="shared" si="43"/>
        <v>0</v>
      </c>
      <c r="J149" s="277"/>
      <c r="K149" s="304">
        <f t="shared" si="44"/>
        <v>0</v>
      </c>
      <c r="L149" s="305">
        <v>1</v>
      </c>
      <c r="M149" s="306">
        <v>1</v>
      </c>
      <c r="N149" s="307">
        <f t="shared" si="30"/>
        <v>1</v>
      </c>
      <c r="O149" s="309"/>
      <c r="P149" s="88">
        <f t="shared" si="36"/>
        <v>1</v>
      </c>
      <c r="Q149" s="162"/>
      <c r="R149" s="163"/>
      <c r="S149" s="96">
        <f t="shared" si="37"/>
        <v>0</v>
      </c>
      <c r="T149" s="62"/>
      <c r="U149" s="88">
        <f t="shared" si="38"/>
        <v>1</v>
      </c>
      <c r="V149" s="162"/>
      <c r="W149" s="163"/>
      <c r="X149" s="96">
        <f t="shared" si="39"/>
        <v>0</v>
      </c>
      <c r="Y149" s="216"/>
      <c r="Z149" s="88">
        <f t="shared" si="40"/>
        <v>1</v>
      </c>
    </row>
    <row r="150" spans="1:26" x14ac:dyDescent="0.25">
      <c r="A150" s="313"/>
      <c r="B150" s="314"/>
      <c r="C150" s="313"/>
      <c r="D150" s="313" t="s">
        <v>608</v>
      </c>
      <c r="E150" s="317"/>
      <c r="F150" s="311"/>
      <c r="G150" s="305"/>
      <c r="H150" s="306"/>
      <c r="I150" s="312"/>
      <c r="J150" s="277"/>
      <c r="K150" s="304"/>
      <c r="L150" s="305"/>
      <c r="M150" s="306"/>
      <c r="N150" s="308"/>
      <c r="O150" s="310"/>
      <c r="P150" s="88">
        <f t="shared" si="36"/>
        <v>0</v>
      </c>
      <c r="Q150" s="162"/>
      <c r="R150" s="163"/>
      <c r="S150" s="96">
        <f t="shared" si="37"/>
        <v>0</v>
      </c>
      <c r="T150" s="62"/>
      <c r="U150" s="88">
        <f t="shared" si="38"/>
        <v>0</v>
      </c>
      <c r="V150" s="162"/>
      <c r="W150" s="163"/>
      <c r="X150" s="96">
        <f t="shared" si="39"/>
        <v>0</v>
      </c>
      <c r="Y150" s="216"/>
      <c r="Z150" s="88">
        <f t="shared" si="40"/>
        <v>0</v>
      </c>
    </row>
    <row r="151" spans="1:26" ht="28.5" x14ac:dyDescent="0.25">
      <c r="A151" s="313"/>
      <c r="B151" s="314"/>
      <c r="C151" s="224" t="s">
        <v>609</v>
      </c>
      <c r="D151" s="313"/>
      <c r="E151" s="166" t="s">
        <v>610</v>
      </c>
      <c r="F151" s="311" t="s">
        <v>163</v>
      </c>
      <c r="G151" s="214">
        <v>0</v>
      </c>
      <c r="H151" s="111">
        <v>0</v>
      </c>
      <c r="I151" s="87">
        <f t="shared" si="43"/>
        <v>0</v>
      </c>
      <c r="J151" s="167"/>
      <c r="K151" s="88">
        <f t="shared" si="44"/>
        <v>0</v>
      </c>
      <c r="L151" s="214"/>
      <c r="M151" s="111"/>
      <c r="N151" s="96">
        <f t="shared" si="30"/>
        <v>0</v>
      </c>
      <c r="O151" s="62"/>
      <c r="P151" s="88">
        <f t="shared" si="36"/>
        <v>0</v>
      </c>
      <c r="Q151" s="162"/>
      <c r="R151" s="163"/>
      <c r="S151" s="96">
        <f t="shared" si="37"/>
        <v>0</v>
      </c>
      <c r="T151" s="62"/>
      <c r="U151" s="88">
        <f t="shared" si="38"/>
        <v>0</v>
      </c>
      <c r="V151" s="162"/>
      <c r="W151" s="163"/>
      <c r="X151" s="96">
        <f t="shared" si="39"/>
        <v>0</v>
      </c>
      <c r="Y151" s="216"/>
      <c r="Z151" s="88">
        <f t="shared" si="40"/>
        <v>0</v>
      </c>
    </row>
    <row r="152" spans="1:26" ht="28.5" x14ac:dyDescent="0.25">
      <c r="A152" s="313"/>
      <c r="B152" s="314"/>
      <c r="C152" s="224" t="s">
        <v>611</v>
      </c>
      <c r="D152" s="313"/>
      <c r="E152" s="166" t="s">
        <v>610</v>
      </c>
      <c r="F152" s="311"/>
      <c r="G152" s="214">
        <v>0</v>
      </c>
      <c r="H152" s="111">
        <v>0</v>
      </c>
      <c r="I152" s="87">
        <f t="shared" si="43"/>
        <v>0</v>
      </c>
      <c r="J152" s="167"/>
      <c r="K152" s="88">
        <f t="shared" si="44"/>
        <v>0</v>
      </c>
      <c r="L152" s="214"/>
      <c r="M152" s="111"/>
      <c r="N152" s="96">
        <f t="shared" si="30"/>
        <v>0</v>
      </c>
      <c r="O152" s="62"/>
      <c r="P152" s="88">
        <f t="shared" si="36"/>
        <v>0</v>
      </c>
      <c r="Q152" s="162"/>
      <c r="R152" s="163"/>
      <c r="S152" s="96">
        <f t="shared" si="37"/>
        <v>0</v>
      </c>
      <c r="T152" s="62"/>
      <c r="U152" s="88">
        <f t="shared" si="38"/>
        <v>0</v>
      </c>
      <c r="V152" s="162"/>
      <c r="W152" s="163"/>
      <c r="X152" s="96">
        <f t="shared" si="39"/>
        <v>0</v>
      </c>
      <c r="Y152" s="62"/>
      <c r="Z152" s="88">
        <f t="shared" si="40"/>
        <v>0</v>
      </c>
    </row>
    <row r="153" spans="1:26" ht="199.5" x14ac:dyDescent="0.25">
      <c r="A153" s="227" t="s">
        <v>612</v>
      </c>
      <c r="B153" s="283" t="s">
        <v>613</v>
      </c>
      <c r="C153" s="227" t="s">
        <v>614</v>
      </c>
      <c r="D153" s="227" t="s">
        <v>615</v>
      </c>
      <c r="E153" s="227" t="s">
        <v>616</v>
      </c>
      <c r="F153" s="228">
        <v>160</v>
      </c>
      <c r="G153" s="214">
        <v>40</v>
      </c>
      <c r="H153" s="229">
        <v>40</v>
      </c>
      <c r="I153" s="56">
        <f t="shared" si="43"/>
        <v>1</v>
      </c>
      <c r="J153" s="167" t="s">
        <v>617</v>
      </c>
      <c r="K153" s="230">
        <f t="shared" si="44"/>
        <v>0.25</v>
      </c>
      <c r="L153" s="231">
        <v>40</v>
      </c>
      <c r="M153" s="60">
        <v>40</v>
      </c>
      <c r="N153" s="56">
        <f t="shared" si="30"/>
        <v>1</v>
      </c>
      <c r="O153" s="50"/>
      <c r="P153" s="57">
        <f t="shared" si="36"/>
        <v>0.5</v>
      </c>
      <c r="Q153" s="60"/>
      <c r="R153" s="231"/>
      <c r="S153" s="56">
        <f t="shared" si="37"/>
        <v>0</v>
      </c>
      <c r="T153" s="41"/>
      <c r="U153" s="57">
        <f t="shared" si="38"/>
        <v>0.5</v>
      </c>
      <c r="V153" s="67"/>
      <c r="W153" s="205"/>
      <c r="X153" s="205" t="s">
        <v>618</v>
      </c>
      <c r="Y153" s="205"/>
      <c r="Z153" s="57">
        <f t="shared" si="40"/>
        <v>0.5</v>
      </c>
    </row>
    <row r="154" spans="1:26" ht="71.25" x14ac:dyDescent="0.25">
      <c r="A154" s="227" t="s">
        <v>612</v>
      </c>
      <c r="B154" s="283"/>
      <c r="C154" s="227" t="s">
        <v>619</v>
      </c>
      <c r="D154" s="227" t="s">
        <v>620</v>
      </c>
      <c r="E154" s="227" t="s">
        <v>621</v>
      </c>
      <c r="F154" s="228">
        <v>4</v>
      </c>
      <c r="G154" s="214">
        <v>1</v>
      </c>
      <c r="H154" s="232">
        <v>1</v>
      </c>
      <c r="I154" s="168">
        <f t="shared" si="43"/>
        <v>1</v>
      </c>
      <c r="J154" s="233" t="s">
        <v>622</v>
      </c>
      <c r="K154" s="230">
        <f t="shared" si="44"/>
        <v>0.25</v>
      </c>
      <c r="L154" s="234">
        <v>1</v>
      </c>
      <c r="M154" s="235">
        <v>1</v>
      </c>
      <c r="N154" s="56">
        <f t="shared" si="30"/>
        <v>1</v>
      </c>
      <c r="O154" s="233" t="s">
        <v>622</v>
      </c>
      <c r="P154" s="57">
        <f t="shared" si="36"/>
        <v>0.5</v>
      </c>
      <c r="Q154" s="284"/>
      <c r="R154" s="284"/>
      <c r="S154" s="281">
        <f t="shared" si="37"/>
        <v>0</v>
      </c>
      <c r="T154" s="285"/>
      <c r="U154" s="276">
        <f t="shared" si="38"/>
        <v>0.5</v>
      </c>
      <c r="V154" s="279"/>
      <c r="W154" s="282"/>
      <c r="X154" s="282" t="s">
        <v>618</v>
      </c>
      <c r="Y154" s="282"/>
      <c r="Z154" s="276">
        <v>1.0041695621959694</v>
      </c>
    </row>
    <row r="155" spans="1:26" ht="171" x14ac:dyDescent="0.25">
      <c r="A155" s="227" t="s">
        <v>612</v>
      </c>
      <c r="B155" s="283"/>
      <c r="C155" s="227" t="s">
        <v>623</v>
      </c>
      <c r="D155" s="227" t="s">
        <v>624</v>
      </c>
      <c r="E155" s="227" t="s">
        <v>625</v>
      </c>
      <c r="F155" s="228">
        <v>1</v>
      </c>
      <c r="G155" s="214">
        <v>1</v>
      </c>
      <c r="H155" s="232">
        <v>1</v>
      </c>
      <c r="I155" s="56">
        <v>1</v>
      </c>
      <c r="J155" s="233" t="s">
        <v>626</v>
      </c>
      <c r="K155" s="236">
        <f t="shared" si="44"/>
        <v>1</v>
      </c>
      <c r="L155" s="237">
        <v>1</v>
      </c>
      <c r="M155" s="238">
        <v>1</v>
      </c>
      <c r="N155" s="56">
        <f t="shared" si="30"/>
        <v>1</v>
      </c>
      <c r="O155" s="239"/>
      <c r="P155" s="57">
        <v>1</v>
      </c>
      <c r="Q155" s="284"/>
      <c r="R155" s="284"/>
      <c r="S155" s="281"/>
      <c r="T155" s="285"/>
      <c r="U155" s="276"/>
      <c r="V155" s="279"/>
      <c r="W155" s="282"/>
      <c r="X155" s="282"/>
      <c r="Y155" s="282"/>
      <c r="Z155" s="276"/>
    </row>
    <row r="156" spans="1:26" ht="185.25" x14ac:dyDescent="0.25">
      <c r="A156" s="227" t="s">
        <v>612</v>
      </c>
      <c r="B156" s="283"/>
      <c r="C156" s="227" t="s">
        <v>627</v>
      </c>
      <c r="D156" s="227" t="s">
        <v>628</v>
      </c>
      <c r="E156" s="227" t="s">
        <v>629</v>
      </c>
      <c r="F156" s="228">
        <v>12</v>
      </c>
      <c r="G156" s="214">
        <v>3</v>
      </c>
      <c r="H156" s="229">
        <v>3</v>
      </c>
      <c r="I156" s="56">
        <f t="shared" si="43"/>
        <v>1</v>
      </c>
      <c r="J156" s="167" t="s">
        <v>630</v>
      </c>
      <c r="K156" s="230">
        <f t="shared" si="44"/>
        <v>0.25</v>
      </c>
      <c r="L156" s="231">
        <v>3</v>
      </c>
      <c r="M156" s="60">
        <v>3</v>
      </c>
      <c r="N156" s="56">
        <f t="shared" ref="N156:N219" si="45">IFERROR((L156/M156),0)</f>
        <v>1</v>
      </c>
      <c r="O156" s="50"/>
      <c r="P156" s="57">
        <f t="shared" si="36"/>
        <v>0.5</v>
      </c>
      <c r="Q156" s="60"/>
      <c r="R156" s="231"/>
      <c r="S156" s="56">
        <f t="shared" si="37"/>
        <v>0</v>
      </c>
      <c r="T156" s="41"/>
      <c r="U156" s="57">
        <f t="shared" si="38"/>
        <v>0.5</v>
      </c>
      <c r="V156" s="67"/>
      <c r="W156" s="205"/>
      <c r="X156" s="205" t="s">
        <v>618</v>
      </c>
      <c r="Y156" s="205"/>
      <c r="Z156" s="57">
        <f t="shared" si="40"/>
        <v>0.5</v>
      </c>
    </row>
    <row r="157" spans="1:26" ht="57" x14ac:dyDescent="0.25">
      <c r="A157" s="227" t="s">
        <v>612</v>
      </c>
      <c r="B157" s="283" t="s">
        <v>631</v>
      </c>
      <c r="C157" s="227" t="s">
        <v>632</v>
      </c>
      <c r="D157" s="227" t="s">
        <v>633</v>
      </c>
      <c r="E157" s="227" t="s">
        <v>634</v>
      </c>
      <c r="F157" s="228">
        <v>40</v>
      </c>
      <c r="G157" s="214">
        <v>40</v>
      </c>
      <c r="H157" s="240">
        <v>40</v>
      </c>
      <c r="I157" s="56">
        <f t="shared" si="43"/>
        <v>1</v>
      </c>
      <c r="J157" s="233"/>
      <c r="K157" s="230">
        <f t="shared" si="44"/>
        <v>1</v>
      </c>
      <c r="L157" s="231">
        <v>0</v>
      </c>
      <c r="M157" s="60">
        <v>0</v>
      </c>
      <c r="N157" s="56">
        <f>IFERROR((L157/#REF!),0)</f>
        <v>0</v>
      </c>
      <c r="O157" s="50"/>
      <c r="P157" s="57">
        <f>IFERROR(IF(F157="Según demanda",(L157+G157)/(H157+#REF!),(L157+G157)/F157),0)</f>
        <v>1</v>
      </c>
      <c r="Q157" s="286"/>
      <c r="R157" s="286"/>
      <c r="S157" s="289">
        <f t="shared" si="37"/>
        <v>0</v>
      </c>
      <c r="T157" s="292"/>
      <c r="U157" s="295">
        <f>IFERROR(IF(F157="Según demanda",(Q157+L157+G157)/(H157+#REF!+R157),(Q157+L157+G157)/F157),0)</f>
        <v>1</v>
      </c>
      <c r="V157" s="298"/>
      <c r="W157" s="301"/>
      <c r="X157" s="301" t="s">
        <v>618</v>
      </c>
      <c r="Y157" s="301"/>
      <c r="Z157" s="295">
        <v>1.0041695621959694</v>
      </c>
    </row>
    <row r="158" spans="1:26" ht="71.25" x14ac:dyDescent="0.25">
      <c r="A158" s="227" t="s">
        <v>612</v>
      </c>
      <c r="B158" s="283"/>
      <c r="C158" s="227" t="s">
        <v>635</v>
      </c>
      <c r="D158" s="227" t="s">
        <v>633</v>
      </c>
      <c r="E158" s="227" t="s">
        <v>636</v>
      </c>
      <c r="F158" s="228">
        <v>1</v>
      </c>
      <c r="G158" s="214">
        <v>1</v>
      </c>
      <c r="H158" s="232">
        <v>1</v>
      </c>
      <c r="I158" s="56">
        <f t="shared" si="43"/>
        <v>1</v>
      </c>
      <c r="J158" s="233"/>
      <c r="K158" s="230">
        <f t="shared" si="44"/>
        <v>1</v>
      </c>
      <c r="L158" s="231">
        <v>0</v>
      </c>
      <c r="M158" s="60">
        <v>0</v>
      </c>
      <c r="N158" s="56">
        <f>IFERROR((L158/#REF!),0)</f>
        <v>0</v>
      </c>
      <c r="O158" s="50"/>
      <c r="P158" s="57">
        <f>IFERROR(IF(F158="Según demanda",(L158+G158)/(H158+#REF!),(L158+G158)/F158),0)</f>
        <v>1</v>
      </c>
      <c r="Q158" s="287"/>
      <c r="R158" s="287"/>
      <c r="S158" s="290"/>
      <c r="T158" s="293"/>
      <c r="U158" s="296"/>
      <c r="V158" s="299"/>
      <c r="W158" s="302"/>
      <c r="X158" s="302"/>
      <c r="Y158" s="302"/>
      <c r="Z158" s="296"/>
    </row>
    <row r="159" spans="1:26" ht="57" x14ac:dyDescent="0.25">
      <c r="A159" s="227" t="s">
        <v>612</v>
      </c>
      <c r="B159" s="283"/>
      <c r="C159" s="227" t="s">
        <v>637</v>
      </c>
      <c r="D159" s="227" t="s">
        <v>638</v>
      </c>
      <c r="E159" s="227" t="s">
        <v>639</v>
      </c>
      <c r="F159" s="228">
        <v>0</v>
      </c>
      <c r="G159" s="214">
        <v>0</v>
      </c>
      <c r="H159" s="240">
        <v>0</v>
      </c>
      <c r="I159" s="56">
        <f t="shared" si="43"/>
        <v>0</v>
      </c>
      <c r="J159" s="241" t="s">
        <v>640</v>
      </c>
      <c r="K159" s="230">
        <f t="shared" si="44"/>
        <v>0</v>
      </c>
      <c r="L159" s="231">
        <v>0</v>
      </c>
      <c r="M159" s="60">
        <v>0</v>
      </c>
      <c r="N159" s="56">
        <f>IFERROR((L159/#REF!),0)</f>
        <v>0</v>
      </c>
      <c r="O159" s="241" t="s">
        <v>640</v>
      </c>
      <c r="P159" s="57">
        <f>IFERROR(IF(F159="Según demanda",(L159+G159)/(H159+#REF!),(L159+G159)/F159),0)</f>
        <v>0</v>
      </c>
      <c r="Q159" s="287"/>
      <c r="R159" s="287"/>
      <c r="S159" s="290"/>
      <c r="T159" s="293"/>
      <c r="U159" s="296"/>
      <c r="V159" s="299"/>
      <c r="W159" s="302"/>
      <c r="X159" s="302"/>
      <c r="Y159" s="302"/>
      <c r="Z159" s="296"/>
    </row>
    <row r="160" spans="1:26" ht="71.25" x14ac:dyDescent="0.25">
      <c r="A160" s="227" t="s">
        <v>612</v>
      </c>
      <c r="B160" s="283"/>
      <c r="C160" s="227" t="s">
        <v>641</v>
      </c>
      <c r="D160" s="227" t="s">
        <v>642</v>
      </c>
      <c r="E160" s="227" t="s">
        <v>643</v>
      </c>
      <c r="F160" s="228">
        <v>4</v>
      </c>
      <c r="G160" s="214">
        <v>1</v>
      </c>
      <c r="H160" s="232">
        <v>1</v>
      </c>
      <c r="I160" s="56">
        <f t="shared" si="43"/>
        <v>1</v>
      </c>
      <c r="J160" s="233" t="s">
        <v>644</v>
      </c>
      <c r="K160" s="230">
        <f t="shared" si="44"/>
        <v>0.25</v>
      </c>
      <c r="L160" s="234">
        <v>1</v>
      </c>
      <c r="M160" s="235">
        <v>1</v>
      </c>
      <c r="N160" s="56">
        <f t="shared" si="45"/>
        <v>1</v>
      </c>
      <c r="O160" s="233" t="s">
        <v>644</v>
      </c>
      <c r="P160" s="57">
        <f t="shared" si="36"/>
        <v>0.5</v>
      </c>
      <c r="Q160" s="288"/>
      <c r="R160" s="288"/>
      <c r="S160" s="291"/>
      <c r="T160" s="294"/>
      <c r="U160" s="297"/>
      <c r="V160" s="300"/>
      <c r="W160" s="303"/>
      <c r="X160" s="303"/>
      <c r="Y160" s="303"/>
      <c r="Z160" s="297"/>
    </row>
    <row r="161" spans="1:26" ht="171" x14ac:dyDescent="0.25">
      <c r="A161" s="227" t="s">
        <v>612</v>
      </c>
      <c r="B161" s="283"/>
      <c r="C161" s="227" t="s">
        <v>645</v>
      </c>
      <c r="D161" s="227" t="s">
        <v>646</v>
      </c>
      <c r="E161" s="227" t="s">
        <v>647</v>
      </c>
      <c r="F161" s="228">
        <v>4</v>
      </c>
      <c r="G161" s="214">
        <v>1</v>
      </c>
      <c r="H161" s="229">
        <v>1</v>
      </c>
      <c r="I161" s="56">
        <f t="shared" si="43"/>
        <v>1</v>
      </c>
      <c r="J161" s="242" t="s">
        <v>648</v>
      </c>
      <c r="K161" s="230">
        <f t="shared" si="44"/>
        <v>0.25</v>
      </c>
      <c r="L161" s="243">
        <v>1</v>
      </c>
      <c r="M161" s="204">
        <v>1</v>
      </c>
      <c r="N161" s="56">
        <f t="shared" si="45"/>
        <v>1</v>
      </c>
      <c r="O161" s="166" t="s">
        <v>649</v>
      </c>
      <c r="P161" s="57">
        <f t="shared" si="36"/>
        <v>0.5</v>
      </c>
      <c r="Q161" s="60"/>
      <c r="R161" s="231"/>
      <c r="S161" s="56">
        <f t="shared" si="37"/>
        <v>0</v>
      </c>
      <c r="T161" s="41"/>
      <c r="U161" s="57">
        <f t="shared" si="38"/>
        <v>0.5</v>
      </c>
      <c r="V161" s="67"/>
      <c r="W161" s="205"/>
      <c r="X161" s="205" t="s">
        <v>216</v>
      </c>
      <c r="Y161" s="205"/>
      <c r="Z161" s="57">
        <f t="shared" si="40"/>
        <v>0.5</v>
      </c>
    </row>
    <row r="162" spans="1:26" ht="85.5" x14ac:dyDescent="0.25">
      <c r="A162" s="227" t="s">
        <v>612</v>
      </c>
      <c r="B162" s="283" t="s">
        <v>650</v>
      </c>
      <c r="C162" s="227" t="s">
        <v>651</v>
      </c>
      <c r="D162" s="227" t="s">
        <v>652</v>
      </c>
      <c r="E162" s="227" t="s">
        <v>653</v>
      </c>
      <c r="F162" s="228">
        <v>40</v>
      </c>
      <c r="G162" s="214">
        <v>40</v>
      </c>
      <c r="H162" s="229">
        <v>40</v>
      </c>
      <c r="I162" s="56">
        <f t="shared" si="43"/>
        <v>1</v>
      </c>
      <c r="J162" s="167" t="s">
        <v>654</v>
      </c>
      <c r="K162" s="230">
        <f t="shared" si="44"/>
        <v>1</v>
      </c>
      <c r="L162" s="231">
        <v>40</v>
      </c>
      <c r="M162" s="60">
        <v>40</v>
      </c>
      <c r="N162" s="56">
        <f t="shared" si="45"/>
        <v>1</v>
      </c>
      <c r="O162" s="50"/>
      <c r="P162" s="57">
        <v>1</v>
      </c>
      <c r="Q162" s="60"/>
      <c r="R162" s="231"/>
      <c r="S162" s="56">
        <f t="shared" si="37"/>
        <v>0</v>
      </c>
      <c r="T162" s="41"/>
      <c r="U162" s="57">
        <f t="shared" si="38"/>
        <v>2</v>
      </c>
      <c r="V162" s="67"/>
      <c r="W162" s="45"/>
      <c r="X162" s="45" t="s">
        <v>216</v>
      </c>
      <c r="Y162" s="45"/>
      <c r="Z162" s="57">
        <f t="shared" si="40"/>
        <v>2</v>
      </c>
    </row>
    <row r="163" spans="1:26" ht="99.75" x14ac:dyDescent="0.25">
      <c r="A163" s="227" t="s">
        <v>612</v>
      </c>
      <c r="B163" s="283"/>
      <c r="C163" s="227" t="s">
        <v>655</v>
      </c>
      <c r="D163" s="227" t="s">
        <v>656</v>
      </c>
      <c r="E163" s="227" t="s">
        <v>657</v>
      </c>
      <c r="F163" s="228">
        <v>8</v>
      </c>
      <c r="G163" s="214">
        <v>1</v>
      </c>
      <c r="H163" s="229">
        <v>2</v>
      </c>
      <c r="I163" s="56">
        <f t="shared" si="43"/>
        <v>0.5</v>
      </c>
      <c r="J163" s="167" t="s">
        <v>658</v>
      </c>
      <c r="K163" s="230">
        <f t="shared" si="44"/>
        <v>0.125</v>
      </c>
      <c r="L163" s="231">
        <v>3</v>
      </c>
      <c r="M163" s="60">
        <v>2</v>
      </c>
      <c r="N163" s="56">
        <f t="shared" si="45"/>
        <v>1.5</v>
      </c>
      <c r="O163" s="50"/>
      <c r="P163" s="57">
        <f t="shared" si="36"/>
        <v>0.5</v>
      </c>
      <c r="Q163" s="60"/>
      <c r="R163" s="231"/>
      <c r="S163" s="56">
        <f t="shared" si="37"/>
        <v>0</v>
      </c>
      <c r="T163" s="41"/>
      <c r="U163" s="57">
        <f t="shared" si="38"/>
        <v>0.5</v>
      </c>
      <c r="V163" s="67"/>
      <c r="W163" s="45"/>
      <c r="X163" s="45"/>
      <c r="Y163" s="45"/>
      <c r="Z163" s="57">
        <f t="shared" si="40"/>
        <v>0.5</v>
      </c>
    </row>
    <row r="164" spans="1:26" ht="114" x14ac:dyDescent="0.25">
      <c r="A164" s="227" t="s">
        <v>659</v>
      </c>
      <c r="B164" s="233" t="s">
        <v>660</v>
      </c>
      <c r="C164" s="227" t="s">
        <v>661</v>
      </c>
      <c r="D164" s="227" t="s">
        <v>662</v>
      </c>
      <c r="E164" s="227" t="s">
        <v>663</v>
      </c>
      <c r="F164" s="228">
        <v>1</v>
      </c>
      <c r="G164" s="214">
        <v>1</v>
      </c>
      <c r="H164" s="232">
        <v>1</v>
      </c>
      <c r="I164" s="56">
        <f t="shared" si="43"/>
        <v>1</v>
      </c>
      <c r="J164" s="167"/>
      <c r="K164" s="244">
        <f t="shared" si="44"/>
        <v>1</v>
      </c>
      <c r="L164" s="245">
        <v>0</v>
      </c>
      <c r="M164" s="172">
        <v>0</v>
      </c>
      <c r="N164" s="168">
        <f t="shared" si="45"/>
        <v>0</v>
      </c>
      <c r="O164" s="246"/>
      <c r="P164" s="170">
        <f t="shared" si="36"/>
        <v>1</v>
      </c>
      <c r="Q164" s="284"/>
      <c r="R164" s="284"/>
      <c r="S164" s="281">
        <f t="shared" si="37"/>
        <v>0</v>
      </c>
      <c r="T164" s="285"/>
      <c r="U164" s="276">
        <f t="shared" si="38"/>
        <v>1</v>
      </c>
      <c r="V164" s="279"/>
      <c r="W164" s="282"/>
      <c r="X164" s="282" t="s">
        <v>664</v>
      </c>
      <c r="Y164" s="282"/>
      <c r="Z164" s="57">
        <f t="shared" si="40"/>
        <v>1</v>
      </c>
    </row>
    <row r="165" spans="1:26" ht="213.75" x14ac:dyDescent="0.25">
      <c r="A165" s="167" t="s">
        <v>659</v>
      </c>
      <c r="B165" s="247" t="s">
        <v>665</v>
      </c>
      <c r="C165" s="227" t="s">
        <v>666</v>
      </c>
      <c r="D165" s="227" t="s">
        <v>667</v>
      </c>
      <c r="E165" s="167" t="s">
        <v>668</v>
      </c>
      <c r="F165" s="228">
        <v>6</v>
      </c>
      <c r="G165" s="214">
        <v>6</v>
      </c>
      <c r="H165" s="232">
        <v>6</v>
      </c>
      <c r="I165" s="56">
        <f t="shared" si="43"/>
        <v>1</v>
      </c>
      <c r="J165" s="233" t="s">
        <v>669</v>
      </c>
      <c r="K165" s="244">
        <f t="shared" si="44"/>
        <v>1</v>
      </c>
      <c r="L165" s="243">
        <v>6</v>
      </c>
      <c r="M165" s="204">
        <v>6</v>
      </c>
      <c r="N165" s="248">
        <f t="shared" si="45"/>
        <v>1</v>
      </c>
      <c r="O165" s="249" t="s">
        <v>670</v>
      </c>
      <c r="P165" s="170">
        <v>1</v>
      </c>
      <c r="Q165" s="284"/>
      <c r="R165" s="284"/>
      <c r="S165" s="281"/>
      <c r="T165" s="285"/>
      <c r="U165" s="276"/>
      <c r="V165" s="279"/>
      <c r="W165" s="282"/>
      <c r="X165" s="282"/>
      <c r="Y165" s="282"/>
      <c r="Z165" s="57">
        <f t="shared" si="40"/>
        <v>2</v>
      </c>
    </row>
    <row r="166" spans="1:26" ht="143.25" x14ac:dyDescent="0.25">
      <c r="A166" s="167" t="s">
        <v>659</v>
      </c>
      <c r="B166" s="250" t="s">
        <v>671</v>
      </c>
      <c r="C166" s="227" t="s">
        <v>672</v>
      </c>
      <c r="D166" s="167" t="s">
        <v>673</v>
      </c>
      <c r="E166" s="227" t="s">
        <v>674</v>
      </c>
      <c r="F166" s="228">
        <v>4</v>
      </c>
      <c r="G166" s="214">
        <v>1</v>
      </c>
      <c r="H166" s="229">
        <v>1</v>
      </c>
      <c r="I166" s="56">
        <f t="shared" si="43"/>
        <v>1</v>
      </c>
      <c r="J166" s="167" t="s">
        <v>675</v>
      </c>
      <c r="K166" s="230">
        <f t="shared" si="44"/>
        <v>0.25</v>
      </c>
      <c r="L166" s="231">
        <v>1</v>
      </c>
      <c r="M166" s="60">
        <v>1</v>
      </c>
      <c r="N166" s="56">
        <f t="shared" si="45"/>
        <v>1</v>
      </c>
      <c r="O166" s="205" t="s">
        <v>676</v>
      </c>
      <c r="P166" s="57">
        <f t="shared" si="36"/>
        <v>0.5</v>
      </c>
      <c r="Q166" s="60"/>
      <c r="R166" s="231"/>
      <c r="S166" s="56">
        <f t="shared" si="37"/>
        <v>0</v>
      </c>
      <c r="T166" s="41"/>
      <c r="U166" s="57">
        <f t="shared" si="38"/>
        <v>0.5</v>
      </c>
      <c r="V166" s="67"/>
      <c r="W166" s="45"/>
      <c r="X166" s="45" t="s">
        <v>216</v>
      </c>
      <c r="Y166" s="45"/>
      <c r="Z166" s="57">
        <f t="shared" si="40"/>
        <v>0.5</v>
      </c>
    </row>
    <row r="167" spans="1:26" ht="114" x14ac:dyDescent="0.25">
      <c r="A167" s="227" t="s">
        <v>659</v>
      </c>
      <c r="B167" s="167" t="s">
        <v>677</v>
      </c>
      <c r="C167" s="227" t="s">
        <v>678</v>
      </c>
      <c r="D167" s="227" t="s">
        <v>679</v>
      </c>
      <c r="E167" s="227" t="s">
        <v>680</v>
      </c>
      <c r="F167" s="228">
        <v>4</v>
      </c>
      <c r="G167" s="214">
        <v>1</v>
      </c>
      <c r="H167" s="229">
        <v>1</v>
      </c>
      <c r="I167" s="56">
        <f t="shared" si="43"/>
        <v>1</v>
      </c>
      <c r="J167" s="167" t="s">
        <v>681</v>
      </c>
      <c r="K167" s="230">
        <f t="shared" si="44"/>
        <v>0.25</v>
      </c>
      <c r="L167" s="231">
        <v>1</v>
      </c>
      <c r="M167" s="60">
        <v>1</v>
      </c>
      <c r="N167" s="56">
        <f t="shared" si="45"/>
        <v>1</v>
      </c>
      <c r="O167" s="205" t="s">
        <v>682</v>
      </c>
      <c r="P167" s="57">
        <f t="shared" si="36"/>
        <v>0.5</v>
      </c>
      <c r="Q167" s="60"/>
      <c r="R167" s="231"/>
      <c r="S167" s="56">
        <f t="shared" si="37"/>
        <v>0</v>
      </c>
      <c r="T167" s="41"/>
      <c r="U167" s="57">
        <f t="shared" si="38"/>
        <v>0.5</v>
      </c>
      <c r="V167" s="67"/>
      <c r="W167" s="45"/>
      <c r="X167" s="45" t="s">
        <v>216</v>
      </c>
      <c r="Y167" s="45"/>
      <c r="Z167" s="57">
        <f t="shared" si="40"/>
        <v>0.5</v>
      </c>
    </row>
    <row r="168" spans="1:26" ht="99.75" x14ac:dyDescent="0.25">
      <c r="A168" s="167" t="s">
        <v>659</v>
      </c>
      <c r="B168" s="277" t="s">
        <v>683</v>
      </c>
      <c r="C168" s="227" t="s">
        <v>684</v>
      </c>
      <c r="D168" s="227" t="s">
        <v>685</v>
      </c>
      <c r="E168" s="227" t="s">
        <v>686</v>
      </c>
      <c r="F168" s="167">
        <v>1</v>
      </c>
      <c r="G168" s="214">
        <v>1</v>
      </c>
      <c r="H168" s="214">
        <v>1</v>
      </c>
      <c r="I168" s="56">
        <f t="shared" si="43"/>
        <v>1</v>
      </c>
      <c r="J168" s="251" t="s">
        <v>687</v>
      </c>
      <c r="K168" s="230">
        <f t="shared" si="44"/>
        <v>1</v>
      </c>
      <c r="L168" s="167">
        <v>0</v>
      </c>
      <c r="M168" s="167">
        <v>0</v>
      </c>
      <c r="N168" s="56">
        <f t="shared" si="45"/>
        <v>0</v>
      </c>
      <c r="O168" s="167"/>
      <c r="P168" s="57">
        <f t="shared" ref="P168:P230" si="46">IFERROR(IF(F168="Según demanda",(L168+G168)/(H168+M168),(L168+G168)/F168),0)</f>
        <v>1</v>
      </c>
      <c r="Q168" s="279"/>
      <c r="R168" s="280"/>
      <c r="S168" s="281">
        <f t="shared" ref="S168:S193" si="47">IFERROR((Q168/R168),0)</f>
        <v>0</v>
      </c>
      <c r="T168" s="277"/>
      <c r="U168" s="276">
        <f t="shared" ref="U168:U230" si="48">IFERROR(IF(F168="Según demanda",(Q168+L168+G168)/(H168+M168+R168),(Q168+L168+G168)/F168),0)</f>
        <v>1</v>
      </c>
      <c r="V168" s="279"/>
      <c r="W168" s="280"/>
      <c r="X168" s="281">
        <f>IFERROR((V168/W168),0)</f>
        <v>0</v>
      </c>
      <c r="Y168" s="279"/>
      <c r="Z168" s="276">
        <f t="shared" ref="Z168:Z193" si="49">IFERROR(IF(F168="Según demanda",(V168+Q168+L168+G168)/(H168+M168+R168+W168),(V168+Q168+L168+G168)/F168),0)</f>
        <v>1</v>
      </c>
    </row>
    <row r="169" spans="1:26" ht="57" x14ac:dyDescent="0.25">
      <c r="A169" s="227" t="s">
        <v>659</v>
      </c>
      <c r="B169" s="277"/>
      <c r="C169" s="227" t="s">
        <v>688</v>
      </c>
      <c r="D169" s="227" t="s">
        <v>689</v>
      </c>
      <c r="E169" s="227" t="s">
        <v>690</v>
      </c>
      <c r="F169" s="167">
        <v>1</v>
      </c>
      <c r="G169" s="214">
        <v>1</v>
      </c>
      <c r="H169" s="214">
        <v>1</v>
      </c>
      <c r="I169" s="56">
        <f t="shared" si="43"/>
        <v>1</v>
      </c>
      <c r="J169" s="252" t="s">
        <v>691</v>
      </c>
      <c r="K169" s="230">
        <f t="shared" si="44"/>
        <v>1</v>
      </c>
      <c r="L169" s="253">
        <v>0</v>
      </c>
      <c r="M169" s="253">
        <v>0</v>
      </c>
      <c r="N169" s="169">
        <f t="shared" si="45"/>
        <v>0</v>
      </c>
      <c r="O169" s="253"/>
      <c r="P169" s="171">
        <f t="shared" si="46"/>
        <v>1</v>
      </c>
      <c r="Q169" s="279"/>
      <c r="R169" s="280"/>
      <c r="S169" s="281"/>
      <c r="T169" s="277"/>
      <c r="U169" s="276"/>
      <c r="V169" s="279"/>
      <c r="W169" s="280"/>
      <c r="X169" s="281"/>
      <c r="Y169" s="279"/>
      <c r="Z169" s="276"/>
    </row>
    <row r="170" spans="1:26" ht="99.75" x14ac:dyDescent="0.25">
      <c r="A170" s="227" t="s">
        <v>659</v>
      </c>
      <c r="B170" s="247" t="s">
        <v>692</v>
      </c>
      <c r="C170" s="227" t="s">
        <v>693</v>
      </c>
      <c r="D170" s="227" t="s">
        <v>694</v>
      </c>
      <c r="E170" s="227" t="s">
        <v>695</v>
      </c>
      <c r="F170" s="167">
        <v>1</v>
      </c>
      <c r="G170" s="214">
        <v>1</v>
      </c>
      <c r="H170" s="254">
        <v>1</v>
      </c>
      <c r="I170" s="56">
        <f t="shared" si="43"/>
        <v>1</v>
      </c>
      <c r="J170" s="255" t="s">
        <v>696</v>
      </c>
      <c r="K170" s="230">
        <f t="shared" si="44"/>
        <v>1</v>
      </c>
      <c r="L170" s="167">
        <v>0</v>
      </c>
      <c r="M170" s="214">
        <v>0</v>
      </c>
      <c r="N170" s="56">
        <f t="shared" si="45"/>
        <v>0</v>
      </c>
      <c r="O170" s="255"/>
      <c r="P170" s="57">
        <f t="shared" si="46"/>
        <v>1</v>
      </c>
      <c r="Q170" s="67"/>
      <c r="R170" s="214"/>
      <c r="S170" s="56">
        <f t="shared" si="47"/>
        <v>0</v>
      </c>
      <c r="T170" s="255"/>
      <c r="U170" s="57">
        <f t="shared" si="48"/>
        <v>1</v>
      </c>
      <c r="V170" s="67"/>
      <c r="W170" s="158"/>
      <c r="X170" s="56">
        <f>IFERROR((V170/W170),0)</f>
        <v>0</v>
      </c>
      <c r="Y170" s="67"/>
      <c r="Z170" s="57">
        <f t="shared" si="49"/>
        <v>1</v>
      </c>
    </row>
    <row r="171" spans="1:26" ht="171" x14ac:dyDescent="0.25">
      <c r="A171" s="167" t="s">
        <v>659</v>
      </c>
      <c r="B171" s="277" t="s">
        <v>697</v>
      </c>
      <c r="C171" s="278" t="s">
        <v>698</v>
      </c>
      <c r="D171" s="167" t="s">
        <v>699</v>
      </c>
      <c r="E171" s="167" t="s">
        <v>700</v>
      </c>
      <c r="F171" s="167">
        <v>18</v>
      </c>
      <c r="G171" s="214">
        <v>7</v>
      </c>
      <c r="H171" s="254">
        <v>18</v>
      </c>
      <c r="I171" s="56">
        <f t="shared" si="43"/>
        <v>0.3888888888888889</v>
      </c>
      <c r="J171" s="255" t="s">
        <v>701</v>
      </c>
      <c r="K171" s="230">
        <f t="shared" si="44"/>
        <v>0.3888888888888889</v>
      </c>
      <c r="L171" s="166">
        <v>11</v>
      </c>
      <c r="M171" s="17">
        <v>11</v>
      </c>
      <c r="N171" s="56">
        <f t="shared" si="45"/>
        <v>1</v>
      </c>
      <c r="O171" s="166" t="s">
        <v>702</v>
      </c>
      <c r="P171" s="57">
        <f t="shared" si="46"/>
        <v>1</v>
      </c>
      <c r="Q171" s="67"/>
      <c r="R171" s="17"/>
      <c r="S171" s="56">
        <f t="shared" si="47"/>
        <v>0</v>
      </c>
      <c r="T171" s="167"/>
      <c r="U171" s="57">
        <f t="shared" si="48"/>
        <v>1</v>
      </c>
      <c r="V171" s="67"/>
      <c r="W171" s="158"/>
      <c r="X171" s="56">
        <f>IFERROR((V171/W171),0)</f>
        <v>0</v>
      </c>
      <c r="Y171" s="67"/>
      <c r="Z171" s="57">
        <f t="shared" si="49"/>
        <v>1</v>
      </c>
    </row>
    <row r="172" spans="1:26" ht="71.25" x14ac:dyDescent="0.25">
      <c r="A172" s="167" t="s">
        <v>659</v>
      </c>
      <c r="B172" s="277"/>
      <c r="C172" s="278"/>
      <c r="D172" s="167" t="s">
        <v>703</v>
      </c>
      <c r="E172" s="227" t="s">
        <v>704</v>
      </c>
      <c r="F172" s="167">
        <v>18</v>
      </c>
      <c r="G172" s="214">
        <v>0</v>
      </c>
      <c r="H172" s="254">
        <v>18</v>
      </c>
      <c r="I172" s="56">
        <f t="shared" si="43"/>
        <v>0</v>
      </c>
      <c r="J172" s="255" t="s">
        <v>705</v>
      </c>
      <c r="K172" s="230">
        <f t="shared" si="44"/>
        <v>0</v>
      </c>
      <c r="L172" s="166">
        <v>0</v>
      </c>
      <c r="M172" s="166">
        <v>18</v>
      </c>
      <c r="N172" s="56">
        <f t="shared" si="45"/>
        <v>0</v>
      </c>
      <c r="O172" s="206" t="s">
        <v>705</v>
      </c>
      <c r="P172" s="57">
        <f t="shared" si="46"/>
        <v>0</v>
      </c>
      <c r="Q172" s="67"/>
      <c r="R172" s="158"/>
      <c r="S172" s="56">
        <f t="shared" si="47"/>
        <v>0</v>
      </c>
      <c r="T172" s="256"/>
      <c r="U172" s="57">
        <f t="shared" si="48"/>
        <v>0</v>
      </c>
      <c r="V172" s="67"/>
      <c r="W172" s="158"/>
      <c r="X172" s="56">
        <f>IFERROR((V172/W172),0)</f>
        <v>0</v>
      </c>
      <c r="Y172" s="256"/>
      <c r="Z172" s="57">
        <f t="shared" si="49"/>
        <v>0</v>
      </c>
    </row>
    <row r="173" spans="1:26" ht="85.5" x14ac:dyDescent="0.25">
      <c r="A173" s="203" t="s">
        <v>706</v>
      </c>
      <c r="B173" s="267" t="s">
        <v>707</v>
      </c>
      <c r="C173" s="267" t="s">
        <v>708</v>
      </c>
      <c r="D173" s="268" t="s">
        <v>709</v>
      </c>
      <c r="E173" s="268" t="s">
        <v>710</v>
      </c>
      <c r="F173" s="203">
        <v>4</v>
      </c>
      <c r="G173" s="203">
        <v>1</v>
      </c>
      <c r="H173" s="203">
        <v>1</v>
      </c>
      <c r="I173" s="219">
        <f t="shared" si="43"/>
        <v>1</v>
      </c>
      <c r="J173" s="203" t="s">
        <v>711</v>
      </c>
      <c r="K173" s="269">
        <f t="shared" si="44"/>
        <v>0.25</v>
      </c>
      <c r="L173" s="270">
        <v>1</v>
      </c>
      <c r="M173" s="203">
        <v>1</v>
      </c>
      <c r="N173" s="219">
        <f t="shared" si="45"/>
        <v>1</v>
      </c>
      <c r="O173" s="203" t="s">
        <v>712</v>
      </c>
      <c r="P173" s="269">
        <f t="shared" si="46"/>
        <v>0.5</v>
      </c>
      <c r="Q173" s="270"/>
      <c r="R173" s="203">
        <v>1</v>
      </c>
      <c r="S173" s="219">
        <f t="shared" si="47"/>
        <v>0</v>
      </c>
      <c r="T173" s="203"/>
      <c r="U173" s="269">
        <f t="shared" si="48"/>
        <v>0.5</v>
      </c>
      <c r="V173" s="270"/>
      <c r="W173" s="203">
        <v>1</v>
      </c>
      <c r="X173" s="219">
        <f t="shared" ref="X173:X236" si="50">IFERROR((V173/W173),0)</f>
        <v>0</v>
      </c>
      <c r="Y173" s="203"/>
      <c r="Z173" s="269">
        <f t="shared" si="49"/>
        <v>0.5</v>
      </c>
    </row>
    <row r="174" spans="1:26" ht="85.5" x14ac:dyDescent="0.25">
      <c r="A174" s="201" t="s">
        <v>706</v>
      </c>
      <c r="B174" s="271" t="s">
        <v>713</v>
      </c>
      <c r="C174" s="271" t="s">
        <v>714</v>
      </c>
      <c r="D174" s="202" t="s">
        <v>709</v>
      </c>
      <c r="E174" s="202" t="s">
        <v>710</v>
      </c>
      <c r="F174" s="201">
        <v>4</v>
      </c>
      <c r="G174" s="201">
        <v>1</v>
      </c>
      <c r="H174" s="201">
        <v>1</v>
      </c>
      <c r="I174" s="217">
        <f t="shared" si="43"/>
        <v>1</v>
      </c>
      <c r="J174" s="201" t="s">
        <v>715</v>
      </c>
      <c r="K174" s="218">
        <f t="shared" si="44"/>
        <v>0.25</v>
      </c>
      <c r="L174" s="63">
        <v>1</v>
      </c>
      <c r="M174" s="201">
        <v>1</v>
      </c>
      <c r="N174" s="217">
        <f t="shared" si="45"/>
        <v>1</v>
      </c>
      <c r="O174" s="203" t="s">
        <v>716</v>
      </c>
      <c r="P174" s="218">
        <f t="shared" si="46"/>
        <v>0.5</v>
      </c>
      <c r="Q174" s="63"/>
      <c r="R174" s="201">
        <v>1</v>
      </c>
      <c r="S174" s="217">
        <f t="shared" si="47"/>
        <v>0</v>
      </c>
      <c r="T174" s="201"/>
      <c r="U174" s="218">
        <f t="shared" si="48"/>
        <v>0.5</v>
      </c>
      <c r="V174" s="10"/>
      <c r="W174" s="201">
        <v>1</v>
      </c>
      <c r="X174" s="217">
        <f t="shared" si="50"/>
        <v>0</v>
      </c>
      <c r="Y174" s="13"/>
      <c r="Z174" s="218">
        <f t="shared" si="49"/>
        <v>0.5</v>
      </c>
    </row>
    <row r="175" spans="1:26" ht="85.5" x14ac:dyDescent="0.25">
      <c r="A175" s="201" t="s">
        <v>706</v>
      </c>
      <c r="B175" s="271" t="s">
        <v>717</v>
      </c>
      <c r="C175" s="271" t="s">
        <v>718</v>
      </c>
      <c r="D175" s="202" t="s">
        <v>709</v>
      </c>
      <c r="E175" s="202" t="s">
        <v>710</v>
      </c>
      <c r="F175" s="201">
        <v>4</v>
      </c>
      <c r="G175" s="201">
        <v>1</v>
      </c>
      <c r="H175" s="201">
        <v>1</v>
      </c>
      <c r="I175" s="217">
        <f t="shared" si="43"/>
        <v>1</v>
      </c>
      <c r="J175" s="272" t="s">
        <v>719</v>
      </c>
      <c r="K175" s="218">
        <f t="shared" si="44"/>
        <v>0.25</v>
      </c>
      <c r="L175" s="201">
        <v>1</v>
      </c>
      <c r="M175" s="201">
        <v>1</v>
      </c>
      <c r="N175" s="217">
        <f t="shared" si="45"/>
        <v>1</v>
      </c>
      <c r="O175" s="272" t="s">
        <v>720</v>
      </c>
      <c r="P175" s="218">
        <f t="shared" si="46"/>
        <v>0.5</v>
      </c>
      <c r="Q175" s="201"/>
      <c r="R175" s="201">
        <v>1</v>
      </c>
      <c r="S175" s="217">
        <f t="shared" si="47"/>
        <v>0</v>
      </c>
      <c r="T175" s="272"/>
      <c r="U175" s="218">
        <f t="shared" si="48"/>
        <v>0.5</v>
      </c>
      <c r="V175" s="10"/>
      <c r="W175" s="201">
        <v>1</v>
      </c>
      <c r="X175" s="217">
        <f t="shared" si="50"/>
        <v>0</v>
      </c>
      <c r="Y175" s="13"/>
      <c r="Z175" s="218">
        <f t="shared" si="49"/>
        <v>0.5</v>
      </c>
    </row>
    <row r="176" spans="1:26" ht="114" x14ac:dyDescent="0.25">
      <c r="A176" s="201" t="s">
        <v>706</v>
      </c>
      <c r="B176" s="271" t="s">
        <v>721</v>
      </c>
      <c r="C176" s="271" t="s">
        <v>722</v>
      </c>
      <c r="D176" s="202" t="s">
        <v>709</v>
      </c>
      <c r="E176" s="202" t="s">
        <v>710</v>
      </c>
      <c r="F176" s="201">
        <v>40</v>
      </c>
      <c r="G176" s="201">
        <v>7</v>
      </c>
      <c r="H176" s="201">
        <v>10</v>
      </c>
      <c r="I176" s="217">
        <f t="shared" si="43"/>
        <v>0.7</v>
      </c>
      <c r="J176" s="272" t="s">
        <v>723</v>
      </c>
      <c r="K176" s="218">
        <f t="shared" si="44"/>
        <v>0.17499999999999999</v>
      </c>
      <c r="L176" s="201">
        <v>5</v>
      </c>
      <c r="M176" s="201">
        <v>10</v>
      </c>
      <c r="N176" s="217">
        <f t="shared" si="45"/>
        <v>0.5</v>
      </c>
      <c r="O176" s="272" t="s">
        <v>724</v>
      </c>
      <c r="P176" s="218">
        <f t="shared" si="46"/>
        <v>0.3</v>
      </c>
      <c r="Q176" s="201"/>
      <c r="R176" s="201">
        <v>10</v>
      </c>
      <c r="S176" s="217">
        <f t="shared" si="47"/>
        <v>0</v>
      </c>
      <c r="T176" s="272"/>
      <c r="U176" s="218">
        <f t="shared" si="48"/>
        <v>0.3</v>
      </c>
      <c r="V176" s="10"/>
      <c r="W176" s="201">
        <v>10</v>
      </c>
      <c r="X176" s="217">
        <f t="shared" si="50"/>
        <v>0</v>
      </c>
      <c r="Y176" s="13"/>
      <c r="Z176" s="218">
        <f t="shared" si="49"/>
        <v>0.3</v>
      </c>
    </row>
    <row r="177" spans="1:26" ht="85.5" x14ac:dyDescent="0.25">
      <c r="A177" s="201" t="s">
        <v>706</v>
      </c>
      <c r="B177" s="271" t="s">
        <v>725</v>
      </c>
      <c r="C177" s="271" t="s">
        <v>726</v>
      </c>
      <c r="D177" s="202" t="s">
        <v>709</v>
      </c>
      <c r="E177" s="202" t="s">
        <v>710</v>
      </c>
      <c r="F177" s="201">
        <v>3</v>
      </c>
      <c r="G177" s="201"/>
      <c r="H177" s="201"/>
      <c r="I177" s="217">
        <f t="shared" si="43"/>
        <v>0</v>
      </c>
      <c r="J177" s="272"/>
      <c r="K177" s="218">
        <f t="shared" si="44"/>
        <v>0</v>
      </c>
      <c r="L177" s="201">
        <v>1</v>
      </c>
      <c r="M177" s="201">
        <v>1</v>
      </c>
      <c r="N177" s="217">
        <f t="shared" si="45"/>
        <v>1</v>
      </c>
      <c r="O177" s="273" t="s">
        <v>727</v>
      </c>
      <c r="P177" s="218">
        <f t="shared" si="46"/>
        <v>0.33333333333333331</v>
      </c>
      <c r="Q177" s="201"/>
      <c r="R177" s="201">
        <v>1</v>
      </c>
      <c r="S177" s="217">
        <f t="shared" si="47"/>
        <v>0</v>
      </c>
      <c r="T177" s="272"/>
      <c r="U177" s="218">
        <f t="shared" si="48"/>
        <v>0.33333333333333331</v>
      </c>
      <c r="V177" s="10"/>
      <c r="W177" s="201">
        <v>1</v>
      </c>
      <c r="X177" s="217">
        <f t="shared" si="50"/>
        <v>0</v>
      </c>
      <c r="Y177" s="13"/>
      <c r="Z177" s="218">
        <f t="shared" si="49"/>
        <v>0.33333333333333331</v>
      </c>
    </row>
    <row r="178" spans="1:26" ht="85.5" x14ac:dyDescent="0.25">
      <c r="A178" s="201" t="s">
        <v>706</v>
      </c>
      <c r="B178" s="271" t="s">
        <v>728</v>
      </c>
      <c r="C178" s="271" t="s">
        <v>729</v>
      </c>
      <c r="D178" s="202" t="s">
        <v>709</v>
      </c>
      <c r="E178" s="202" t="s">
        <v>710</v>
      </c>
      <c r="F178" s="201">
        <v>3</v>
      </c>
      <c r="G178" s="201"/>
      <c r="H178" s="201"/>
      <c r="I178" s="217">
        <f t="shared" si="43"/>
        <v>0</v>
      </c>
      <c r="J178" s="272"/>
      <c r="K178" s="218">
        <f t="shared" si="44"/>
        <v>0</v>
      </c>
      <c r="L178" s="201"/>
      <c r="M178" s="201">
        <v>1</v>
      </c>
      <c r="N178" s="217">
        <f t="shared" si="45"/>
        <v>0</v>
      </c>
      <c r="O178" s="273" t="s">
        <v>730</v>
      </c>
      <c r="P178" s="218">
        <f t="shared" si="46"/>
        <v>0</v>
      </c>
      <c r="Q178" s="201"/>
      <c r="R178" s="201">
        <v>1</v>
      </c>
      <c r="S178" s="217">
        <f t="shared" si="47"/>
        <v>0</v>
      </c>
      <c r="T178" s="272"/>
      <c r="U178" s="218">
        <f t="shared" si="48"/>
        <v>0</v>
      </c>
      <c r="V178" s="10"/>
      <c r="W178" s="201">
        <v>1</v>
      </c>
      <c r="X178" s="217">
        <f t="shared" si="50"/>
        <v>0</v>
      </c>
      <c r="Y178" s="13"/>
      <c r="Z178" s="218">
        <f t="shared" si="49"/>
        <v>0</v>
      </c>
    </row>
    <row r="179" spans="1:26" ht="85.5" x14ac:dyDescent="0.25">
      <c r="A179" s="201" t="s">
        <v>706</v>
      </c>
      <c r="B179" s="271" t="s">
        <v>731</v>
      </c>
      <c r="C179" s="271" t="s">
        <v>732</v>
      </c>
      <c r="D179" s="202" t="s">
        <v>709</v>
      </c>
      <c r="E179" s="202" t="s">
        <v>710</v>
      </c>
      <c r="F179" s="201">
        <v>3</v>
      </c>
      <c r="G179" s="201"/>
      <c r="H179" s="201"/>
      <c r="I179" s="217">
        <f t="shared" si="43"/>
        <v>0</v>
      </c>
      <c r="J179" s="201"/>
      <c r="K179" s="218">
        <f t="shared" si="44"/>
        <v>0</v>
      </c>
      <c r="L179" s="63">
        <v>1</v>
      </c>
      <c r="M179" s="201">
        <v>1</v>
      </c>
      <c r="N179" s="217">
        <f t="shared" si="45"/>
        <v>1</v>
      </c>
      <c r="O179" s="13" t="s">
        <v>733</v>
      </c>
      <c r="P179" s="218">
        <f t="shared" si="46"/>
        <v>0.33333333333333331</v>
      </c>
      <c r="Q179" s="63"/>
      <c r="R179" s="201">
        <v>1</v>
      </c>
      <c r="S179" s="217">
        <f t="shared" si="47"/>
        <v>0</v>
      </c>
      <c r="T179" s="13"/>
      <c r="U179" s="218">
        <f t="shared" si="48"/>
        <v>0.33333333333333331</v>
      </c>
      <c r="V179" s="13"/>
      <c r="W179" s="201">
        <v>1</v>
      </c>
      <c r="X179" s="217">
        <f t="shared" si="50"/>
        <v>0</v>
      </c>
      <c r="Y179" s="13"/>
      <c r="Z179" s="218">
        <f t="shared" si="49"/>
        <v>0.33333333333333331</v>
      </c>
    </row>
    <row r="180" spans="1:26" ht="85.5" x14ac:dyDescent="0.25">
      <c r="A180" s="201" t="s">
        <v>706</v>
      </c>
      <c r="B180" s="271" t="s">
        <v>734</v>
      </c>
      <c r="C180" s="271" t="s">
        <v>735</v>
      </c>
      <c r="D180" s="202" t="s">
        <v>709</v>
      </c>
      <c r="E180" s="202" t="s">
        <v>710</v>
      </c>
      <c r="F180" s="201">
        <v>3</v>
      </c>
      <c r="G180" s="201"/>
      <c r="H180" s="201"/>
      <c r="I180" s="217">
        <f t="shared" si="43"/>
        <v>0</v>
      </c>
      <c r="J180" s="201"/>
      <c r="K180" s="218">
        <f t="shared" si="44"/>
        <v>0</v>
      </c>
      <c r="L180" s="63"/>
      <c r="M180" s="201">
        <v>1</v>
      </c>
      <c r="N180" s="217">
        <f t="shared" si="45"/>
        <v>0</v>
      </c>
      <c r="O180" s="201" t="s">
        <v>730</v>
      </c>
      <c r="P180" s="218">
        <f t="shared" si="46"/>
        <v>0</v>
      </c>
      <c r="Q180" s="63"/>
      <c r="R180" s="201">
        <v>1</v>
      </c>
      <c r="S180" s="217">
        <f t="shared" si="47"/>
        <v>0</v>
      </c>
      <c r="T180" s="274"/>
      <c r="U180" s="218">
        <f t="shared" si="48"/>
        <v>0</v>
      </c>
      <c r="V180" s="13"/>
      <c r="W180" s="201">
        <v>1</v>
      </c>
      <c r="X180" s="217">
        <f t="shared" si="50"/>
        <v>0</v>
      </c>
      <c r="Y180" s="13"/>
      <c r="Z180" s="218">
        <f t="shared" si="49"/>
        <v>0</v>
      </c>
    </row>
    <row r="181" spans="1:26" ht="99.75" x14ac:dyDescent="0.25">
      <c r="A181" s="201" t="s">
        <v>706</v>
      </c>
      <c r="B181" s="271" t="s">
        <v>736</v>
      </c>
      <c r="C181" s="271" t="s">
        <v>737</v>
      </c>
      <c r="D181" s="202" t="s">
        <v>709</v>
      </c>
      <c r="E181" s="202" t="s">
        <v>710</v>
      </c>
      <c r="F181" s="201">
        <v>3</v>
      </c>
      <c r="G181" s="201"/>
      <c r="H181" s="201"/>
      <c r="I181" s="217">
        <f t="shared" si="43"/>
        <v>0</v>
      </c>
      <c r="J181" s="201"/>
      <c r="K181" s="218">
        <f t="shared" si="44"/>
        <v>0</v>
      </c>
      <c r="L181" s="63">
        <v>1</v>
      </c>
      <c r="M181" s="201">
        <v>1</v>
      </c>
      <c r="N181" s="217">
        <f t="shared" si="45"/>
        <v>1</v>
      </c>
      <c r="O181" s="13" t="s">
        <v>738</v>
      </c>
      <c r="P181" s="218">
        <f t="shared" si="46"/>
        <v>0.33333333333333331</v>
      </c>
      <c r="Q181" s="63"/>
      <c r="R181" s="201">
        <v>1</v>
      </c>
      <c r="S181" s="217">
        <f t="shared" si="47"/>
        <v>0</v>
      </c>
      <c r="T181" s="13"/>
      <c r="U181" s="218">
        <f t="shared" si="48"/>
        <v>0.33333333333333331</v>
      </c>
      <c r="V181" s="13"/>
      <c r="W181" s="201">
        <v>1</v>
      </c>
      <c r="X181" s="217">
        <f t="shared" si="50"/>
        <v>0</v>
      </c>
      <c r="Y181" s="13"/>
      <c r="Z181" s="218">
        <f t="shared" si="49"/>
        <v>0.33333333333333331</v>
      </c>
    </row>
    <row r="182" spans="1:26" ht="85.5" x14ac:dyDescent="0.25">
      <c r="A182" s="201" t="s">
        <v>706</v>
      </c>
      <c r="B182" s="271" t="s">
        <v>739</v>
      </c>
      <c r="C182" s="271" t="s">
        <v>740</v>
      </c>
      <c r="D182" s="202" t="s">
        <v>709</v>
      </c>
      <c r="E182" s="202" t="s">
        <v>710</v>
      </c>
      <c r="F182" s="201">
        <v>3</v>
      </c>
      <c r="G182" s="201"/>
      <c r="H182" s="201"/>
      <c r="I182" s="217">
        <f t="shared" si="43"/>
        <v>0</v>
      </c>
      <c r="J182" s="201"/>
      <c r="K182" s="218">
        <f t="shared" si="44"/>
        <v>0</v>
      </c>
      <c r="L182" s="63">
        <v>1</v>
      </c>
      <c r="M182" s="201">
        <v>1</v>
      </c>
      <c r="N182" s="217">
        <f t="shared" si="45"/>
        <v>1</v>
      </c>
      <c r="O182" s="201" t="s">
        <v>741</v>
      </c>
      <c r="P182" s="218">
        <f t="shared" si="46"/>
        <v>0.33333333333333331</v>
      </c>
      <c r="Q182" s="63"/>
      <c r="R182" s="201">
        <v>1</v>
      </c>
      <c r="S182" s="217">
        <f t="shared" si="47"/>
        <v>0</v>
      </c>
      <c r="T182" s="274"/>
      <c r="U182" s="218">
        <f t="shared" si="48"/>
        <v>0.33333333333333331</v>
      </c>
      <c r="V182" s="13"/>
      <c r="W182" s="201">
        <v>1</v>
      </c>
      <c r="X182" s="217">
        <f t="shared" si="50"/>
        <v>0</v>
      </c>
      <c r="Y182" s="13"/>
      <c r="Z182" s="218">
        <f t="shared" si="49"/>
        <v>0.33333333333333331</v>
      </c>
    </row>
    <row r="183" spans="1:26" ht="128.25" x14ac:dyDescent="0.25">
      <c r="A183" s="201" t="s">
        <v>706</v>
      </c>
      <c r="B183" s="271" t="s">
        <v>742</v>
      </c>
      <c r="C183" s="271" t="s">
        <v>743</v>
      </c>
      <c r="D183" s="202" t="s">
        <v>709</v>
      </c>
      <c r="E183" s="202" t="s">
        <v>710</v>
      </c>
      <c r="F183" s="201">
        <v>4</v>
      </c>
      <c r="G183" s="201">
        <v>1</v>
      </c>
      <c r="H183" s="201">
        <v>1</v>
      </c>
      <c r="I183" s="217">
        <f t="shared" si="43"/>
        <v>1</v>
      </c>
      <c r="J183" s="201" t="s">
        <v>744</v>
      </c>
      <c r="K183" s="218">
        <f t="shared" si="44"/>
        <v>0.25</v>
      </c>
      <c r="L183" s="63">
        <v>1</v>
      </c>
      <c r="M183" s="201">
        <v>1</v>
      </c>
      <c r="N183" s="217">
        <f t="shared" si="45"/>
        <v>1</v>
      </c>
      <c r="O183" s="13" t="s">
        <v>745</v>
      </c>
      <c r="P183" s="218">
        <f t="shared" si="46"/>
        <v>0.5</v>
      </c>
      <c r="Q183" s="63"/>
      <c r="R183" s="201">
        <v>1</v>
      </c>
      <c r="S183" s="217">
        <f t="shared" si="47"/>
        <v>0</v>
      </c>
      <c r="T183" s="13"/>
      <c r="U183" s="218">
        <f t="shared" si="48"/>
        <v>0.5</v>
      </c>
      <c r="V183" s="13"/>
      <c r="W183" s="201">
        <v>1</v>
      </c>
      <c r="X183" s="217">
        <f t="shared" si="50"/>
        <v>0</v>
      </c>
      <c r="Y183" s="13"/>
      <c r="Z183" s="218">
        <f t="shared" si="49"/>
        <v>0.5</v>
      </c>
    </row>
    <row r="184" spans="1:26" ht="85.5" x14ac:dyDescent="0.25">
      <c r="A184" s="201" t="s">
        <v>706</v>
      </c>
      <c r="B184" s="271" t="s">
        <v>746</v>
      </c>
      <c r="C184" s="271" t="s">
        <v>747</v>
      </c>
      <c r="D184" s="202" t="s">
        <v>709</v>
      </c>
      <c r="E184" s="202" t="s">
        <v>710</v>
      </c>
      <c r="F184" s="201">
        <v>1</v>
      </c>
      <c r="G184" s="201">
        <v>1</v>
      </c>
      <c r="H184" s="201">
        <v>1</v>
      </c>
      <c r="I184" s="217">
        <f t="shared" si="43"/>
        <v>1</v>
      </c>
      <c r="J184" s="201" t="s">
        <v>748</v>
      </c>
      <c r="K184" s="218">
        <f t="shared" si="44"/>
        <v>1</v>
      </c>
      <c r="L184" s="63"/>
      <c r="M184" s="201"/>
      <c r="N184" s="217">
        <f t="shared" si="45"/>
        <v>0</v>
      </c>
      <c r="O184" s="201"/>
      <c r="P184" s="218">
        <f t="shared" si="46"/>
        <v>1</v>
      </c>
      <c r="Q184" s="63"/>
      <c r="R184" s="201"/>
      <c r="S184" s="217">
        <f t="shared" si="47"/>
        <v>0</v>
      </c>
      <c r="T184" s="274"/>
      <c r="U184" s="218">
        <f t="shared" si="48"/>
        <v>1</v>
      </c>
      <c r="V184" s="13"/>
      <c r="W184" s="201"/>
      <c r="X184" s="217">
        <f t="shared" si="50"/>
        <v>0</v>
      </c>
      <c r="Y184" s="13"/>
      <c r="Z184" s="218">
        <f t="shared" si="49"/>
        <v>1</v>
      </c>
    </row>
    <row r="185" spans="1:26" ht="99.75" x14ac:dyDescent="0.25">
      <c r="A185" s="201" t="s">
        <v>706</v>
      </c>
      <c r="B185" s="271" t="s">
        <v>749</v>
      </c>
      <c r="C185" s="271" t="s">
        <v>750</v>
      </c>
      <c r="D185" s="202" t="s">
        <v>709</v>
      </c>
      <c r="E185" s="202" t="s">
        <v>710</v>
      </c>
      <c r="F185" s="201">
        <v>1</v>
      </c>
      <c r="G185" s="201"/>
      <c r="H185" s="201"/>
      <c r="I185" s="217">
        <f t="shared" si="43"/>
        <v>0</v>
      </c>
      <c r="J185" s="201" t="s">
        <v>751</v>
      </c>
      <c r="K185" s="218">
        <f t="shared" si="44"/>
        <v>0</v>
      </c>
      <c r="L185" s="63"/>
      <c r="M185" s="201"/>
      <c r="N185" s="217">
        <f t="shared" si="45"/>
        <v>0</v>
      </c>
      <c r="O185" s="13"/>
      <c r="P185" s="218">
        <f t="shared" si="46"/>
        <v>0</v>
      </c>
      <c r="Q185" s="63"/>
      <c r="R185" s="201">
        <v>1</v>
      </c>
      <c r="S185" s="217">
        <f t="shared" si="47"/>
        <v>0</v>
      </c>
      <c r="T185" s="13"/>
      <c r="U185" s="218">
        <f t="shared" si="48"/>
        <v>0</v>
      </c>
      <c r="V185" s="13"/>
      <c r="W185" s="201"/>
      <c r="X185" s="217">
        <f t="shared" si="50"/>
        <v>0</v>
      </c>
      <c r="Y185" s="13"/>
      <c r="Z185" s="218">
        <f t="shared" si="49"/>
        <v>0</v>
      </c>
    </row>
    <row r="186" spans="1:26" ht="85.5" x14ac:dyDescent="0.25">
      <c r="A186" s="201" t="s">
        <v>706</v>
      </c>
      <c r="B186" s="271" t="s">
        <v>752</v>
      </c>
      <c r="C186" s="271" t="s">
        <v>753</v>
      </c>
      <c r="D186" s="202" t="s">
        <v>709</v>
      </c>
      <c r="E186" s="202" t="s">
        <v>710</v>
      </c>
      <c r="F186" s="201">
        <v>1</v>
      </c>
      <c r="G186" s="201"/>
      <c r="H186" s="201"/>
      <c r="I186" s="217">
        <f t="shared" si="43"/>
        <v>0</v>
      </c>
      <c r="J186" s="201" t="s">
        <v>754</v>
      </c>
      <c r="K186" s="218">
        <f t="shared" si="44"/>
        <v>0</v>
      </c>
      <c r="L186" s="63"/>
      <c r="M186" s="201"/>
      <c r="N186" s="217">
        <f t="shared" si="45"/>
        <v>0</v>
      </c>
      <c r="O186" s="201"/>
      <c r="P186" s="218">
        <f t="shared" si="46"/>
        <v>0</v>
      </c>
      <c r="Q186" s="63"/>
      <c r="R186" s="201"/>
      <c r="S186" s="217">
        <f t="shared" si="47"/>
        <v>0</v>
      </c>
      <c r="T186" s="274"/>
      <c r="U186" s="218">
        <f t="shared" si="48"/>
        <v>0</v>
      </c>
      <c r="V186" s="13"/>
      <c r="W186" s="201">
        <v>1</v>
      </c>
      <c r="X186" s="217">
        <f t="shared" si="50"/>
        <v>0</v>
      </c>
      <c r="Y186" s="13"/>
      <c r="Z186" s="218">
        <f t="shared" si="49"/>
        <v>0</v>
      </c>
    </row>
    <row r="187" spans="1:26" ht="85.5" x14ac:dyDescent="0.25">
      <c r="A187" s="201" t="s">
        <v>706</v>
      </c>
      <c r="B187" s="271" t="s">
        <v>755</v>
      </c>
      <c r="C187" s="271" t="s">
        <v>756</v>
      </c>
      <c r="D187" s="202" t="s">
        <v>709</v>
      </c>
      <c r="E187" s="202" t="s">
        <v>710</v>
      </c>
      <c r="F187" s="201">
        <v>3</v>
      </c>
      <c r="G187" s="201"/>
      <c r="H187" s="201"/>
      <c r="I187" s="217">
        <f t="shared" si="43"/>
        <v>0</v>
      </c>
      <c r="J187" s="201"/>
      <c r="K187" s="218">
        <f t="shared" si="44"/>
        <v>0</v>
      </c>
      <c r="L187" s="63">
        <v>1</v>
      </c>
      <c r="M187" s="201">
        <v>1</v>
      </c>
      <c r="N187" s="217">
        <f t="shared" si="45"/>
        <v>1</v>
      </c>
      <c r="O187" s="13" t="s">
        <v>757</v>
      </c>
      <c r="P187" s="218">
        <f t="shared" si="46"/>
        <v>0.33333333333333331</v>
      </c>
      <c r="Q187" s="63"/>
      <c r="R187" s="201">
        <v>1</v>
      </c>
      <c r="S187" s="217">
        <f t="shared" si="47"/>
        <v>0</v>
      </c>
      <c r="T187" s="13"/>
      <c r="U187" s="218">
        <f t="shared" si="48"/>
        <v>0.33333333333333331</v>
      </c>
      <c r="V187" s="13"/>
      <c r="W187" s="201">
        <v>1</v>
      </c>
      <c r="X187" s="217">
        <f t="shared" si="50"/>
        <v>0</v>
      </c>
      <c r="Y187" s="13"/>
      <c r="Z187" s="218">
        <f t="shared" si="49"/>
        <v>0.33333333333333331</v>
      </c>
    </row>
    <row r="188" spans="1:26" ht="85.5" x14ac:dyDescent="0.25">
      <c r="A188" s="201" t="s">
        <v>706</v>
      </c>
      <c r="B188" s="271" t="s">
        <v>758</v>
      </c>
      <c r="C188" s="271" t="s">
        <v>759</v>
      </c>
      <c r="D188" s="202" t="s">
        <v>709</v>
      </c>
      <c r="E188" s="202" t="s">
        <v>710</v>
      </c>
      <c r="F188" s="201">
        <v>3</v>
      </c>
      <c r="G188" s="201"/>
      <c r="H188" s="201"/>
      <c r="I188" s="217">
        <f t="shared" si="43"/>
        <v>0</v>
      </c>
      <c r="J188" s="201"/>
      <c r="K188" s="218">
        <f t="shared" si="44"/>
        <v>0</v>
      </c>
      <c r="L188" s="63">
        <v>1</v>
      </c>
      <c r="M188" s="201">
        <v>1</v>
      </c>
      <c r="N188" s="217">
        <f t="shared" si="45"/>
        <v>1</v>
      </c>
      <c r="O188" s="201" t="s">
        <v>760</v>
      </c>
      <c r="P188" s="218">
        <f t="shared" si="46"/>
        <v>0.33333333333333331</v>
      </c>
      <c r="Q188" s="63"/>
      <c r="R188" s="201">
        <v>1</v>
      </c>
      <c r="S188" s="217">
        <f t="shared" si="47"/>
        <v>0</v>
      </c>
      <c r="T188" s="274"/>
      <c r="U188" s="218">
        <f t="shared" si="48"/>
        <v>0.33333333333333331</v>
      </c>
      <c r="V188" s="13"/>
      <c r="W188" s="201">
        <v>1</v>
      </c>
      <c r="X188" s="217">
        <f t="shared" si="50"/>
        <v>0</v>
      </c>
      <c r="Y188" s="13"/>
      <c r="Z188" s="218">
        <f t="shared" si="49"/>
        <v>0.33333333333333331</v>
      </c>
    </row>
    <row r="189" spans="1:26" ht="85.5" x14ac:dyDescent="0.25">
      <c r="A189" s="201" t="s">
        <v>706</v>
      </c>
      <c r="B189" s="271" t="s">
        <v>761</v>
      </c>
      <c r="C189" s="271" t="s">
        <v>762</v>
      </c>
      <c r="D189" s="202" t="s">
        <v>709</v>
      </c>
      <c r="E189" s="202" t="s">
        <v>710</v>
      </c>
      <c r="F189" s="201">
        <v>3</v>
      </c>
      <c r="G189" s="201"/>
      <c r="H189" s="201"/>
      <c r="I189" s="217">
        <f t="shared" si="43"/>
        <v>0</v>
      </c>
      <c r="J189" s="201"/>
      <c r="K189" s="218">
        <f t="shared" si="44"/>
        <v>0</v>
      </c>
      <c r="L189" s="63">
        <v>1</v>
      </c>
      <c r="M189" s="201">
        <v>1</v>
      </c>
      <c r="N189" s="217">
        <f t="shared" si="45"/>
        <v>1</v>
      </c>
      <c r="O189" s="13" t="s">
        <v>763</v>
      </c>
      <c r="P189" s="218">
        <f t="shared" si="46"/>
        <v>0.33333333333333331</v>
      </c>
      <c r="Q189" s="63"/>
      <c r="R189" s="201">
        <v>1</v>
      </c>
      <c r="S189" s="217">
        <f t="shared" si="47"/>
        <v>0</v>
      </c>
      <c r="T189" s="13"/>
      <c r="U189" s="218">
        <f t="shared" si="48"/>
        <v>0.33333333333333331</v>
      </c>
      <c r="V189" s="13"/>
      <c r="W189" s="201">
        <v>1</v>
      </c>
      <c r="X189" s="217">
        <f t="shared" si="50"/>
        <v>0</v>
      </c>
      <c r="Y189" s="13"/>
      <c r="Z189" s="218">
        <f t="shared" si="49"/>
        <v>0.33333333333333331</v>
      </c>
    </row>
    <row r="190" spans="1:26" ht="99.75" x14ac:dyDescent="0.25">
      <c r="A190" s="201" t="s">
        <v>706</v>
      </c>
      <c r="B190" s="271" t="s">
        <v>764</v>
      </c>
      <c r="C190" s="271" t="s">
        <v>765</v>
      </c>
      <c r="D190" s="202" t="s">
        <v>709</v>
      </c>
      <c r="E190" s="202" t="s">
        <v>710</v>
      </c>
      <c r="F190" s="201">
        <v>4</v>
      </c>
      <c r="G190" s="201">
        <v>1</v>
      </c>
      <c r="H190" s="201">
        <v>1</v>
      </c>
      <c r="I190" s="217">
        <f t="shared" si="43"/>
        <v>1</v>
      </c>
      <c r="J190" s="201" t="s">
        <v>766</v>
      </c>
      <c r="K190" s="218">
        <f t="shared" si="44"/>
        <v>0.25</v>
      </c>
      <c r="L190" s="63">
        <v>1</v>
      </c>
      <c r="M190" s="201">
        <v>1</v>
      </c>
      <c r="N190" s="217">
        <f t="shared" si="45"/>
        <v>1</v>
      </c>
      <c r="O190" s="201" t="s">
        <v>766</v>
      </c>
      <c r="P190" s="218">
        <f t="shared" si="46"/>
        <v>0.5</v>
      </c>
      <c r="Q190" s="63"/>
      <c r="R190" s="201">
        <v>1</v>
      </c>
      <c r="S190" s="217">
        <f t="shared" si="47"/>
        <v>0</v>
      </c>
      <c r="T190" s="274"/>
      <c r="U190" s="218">
        <f t="shared" si="48"/>
        <v>0.5</v>
      </c>
      <c r="V190" s="13"/>
      <c r="W190" s="201">
        <v>1</v>
      </c>
      <c r="X190" s="217">
        <f t="shared" si="50"/>
        <v>0</v>
      </c>
      <c r="Y190" s="13"/>
      <c r="Z190" s="218">
        <f t="shared" si="49"/>
        <v>0.5</v>
      </c>
    </row>
    <row r="191" spans="1:26" ht="114" x14ac:dyDescent="0.25">
      <c r="A191" s="201" t="s">
        <v>706</v>
      </c>
      <c r="B191" s="271" t="s">
        <v>767</v>
      </c>
      <c r="C191" s="271" t="s">
        <v>768</v>
      </c>
      <c r="D191" s="202" t="s">
        <v>709</v>
      </c>
      <c r="E191" s="202" t="s">
        <v>710</v>
      </c>
      <c r="F191" s="201">
        <v>4</v>
      </c>
      <c r="G191" s="201">
        <v>1</v>
      </c>
      <c r="H191" s="201">
        <v>1</v>
      </c>
      <c r="I191" s="217">
        <f t="shared" si="43"/>
        <v>1</v>
      </c>
      <c r="J191" s="201" t="s">
        <v>769</v>
      </c>
      <c r="K191" s="218">
        <f t="shared" si="44"/>
        <v>0.25</v>
      </c>
      <c r="L191" s="63">
        <v>1</v>
      </c>
      <c r="M191" s="201">
        <v>1</v>
      </c>
      <c r="N191" s="217">
        <f t="shared" si="45"/>
        <v>1</v>
      </c>
      <c r="O191" s="13" t="s">
        <v>770</v>
      </c>
      <c r="P191" s="218">
        <f t="shared" si="46"/>
        <v>0.5</v>
      </c>
      <c r="Q191" s="63"/>
      <c r="R191" s="201">
        <v>1</v>
      </c>
      <c r="S191" s="217">
        <f t="shared" si="47"/>
        <v>0</v>
      </c>
      <c r="T191" s="13"/>
      <c r="U191" s="218">
        <f t="shared" si="48"/>
        <v>0.5</v>
      </c>
      <c r="V191" s="13"/>
      <c r="W191" s="201">
        <v>1</v>
      </c>
      <c r="X191" s="217">
        <f t="shared" si="50"/>
        <v>0</v>
      </c>
      <c r="Y191" s="13"/>
      <c r="Z191" s="218">
        <f t="shared" si="49"/>
        <v>0.5</v>
      </c>
    </row>
    <row r="192" spans="1:26" ht="128.25" x14ac:dyDescent="0.25">
      <c r="A192" s="201" t="s">
        <v>706</v>
      </c>
      <c r="B192" s="271" t="s">
        <v>771</v>
      </c>
      <c r="C192" s="271" t="s">
        <v>772</v>
      </c>
      <c r="D192" s="202" t="s">
        <v>709</v>
      </c>
      <c r="E192" s="202" t="s">
        <v>710</v>
      </c>
      <c r="F192" s="201">
        <v>4</v>
      </c>
      <c r="G192" s="201">
        <v>1</v>
      </c>
      <c r="H192" s="201">
        <v>1</v>
      </c>
      <c r="I192" s="217">
        <f t="shared" si="43"/>
        <v>1</v>
      </c>
      <c r="J192" s="201" t="s">
        <v>773</v>
      </c>
      <c r="K192" s="218">
        <f t="shared" si="44"/>
        <v>0.25</v>
      </c>
      <c r="L192" s="63">
        <v>1</v>
      </c>
      <c r="M192" s="201">
        <v>1</v>
      </c>
      <c r="N192" s="217">
        <f t="shared" si="45"/>
        <v>1</v>
      </c>
      <c r="O192" s="201" t="s">
        <v>774</v>
      </c>
      <c r="P192" s="218">
        <f t="shared" si="46"/>
        <v>0.5</v>
      </c>
      <c r="Q192" s="63"/>
      <c r="R192" s="201">
        <v>1</v>
      </c>
      <c r="S192" s="217">
        <f t="shared" si="47"/>
        <v>0</v>
      </c>
      <c r="T192" s="274"/>
      <c r="U192" s="218">
        <f t="shared" si="48"/>
        <v>0.5</v>
      </c>
      <c r="V192" s="13"/>
      <c r="W192" s="201">
        <v>1</v>
      </c>
      <c r="X192" s="217">
        <f t="shared" si="50"/>
        <v>0</v>
      </c>
      <c r="Y192" s="13"/>
      <c r="Z192" s="218">
        <f t="shared" si="49"/>
        <v>0.5</v>
      </c>
    </row>
    <row r="193" spans="1:26" ht="85.5" x14ac:dyDescent="0.25">
      <c r="A193" s="201" t="s">
        <v>706</v>
      </c>
      <c r="B193" s="271" t="s">
        <v>775</v>
      </c>
      <c r="C193" s="271" t="s">
        <v>776</v>
      </c>
      <c r="D193" s="202" t="s">
        <v>709</v>
      </c>
      <c r="E193" s="202" t="s">
        <v>710</v>
      </c>
      <c r="F193" s="201">
        <v>2</v>
      </c>
      <c r="G193" s="201"/>
      <c r="H193" s="201"/>
      <c r="I193" s="217">
        <f t="shared" si="43"/>
        <v>0</v>
      </c>
      <c r="J193" s="201"/>
      <c r="K193" s="218">
        <f t="shared" si="44"/>
        <v>0</v>
      </c>
      <c r="L193" s="63">
        <v>1</v>
      </c>
      <c r="M193" s="201">
        <v>1</v>
      </c>
      <c r="N193" s="217">
        <f t="shared" si="45"/>
        <v>1</v>
      </c>
      <c r="O193" s="13" t="s">
        <v>777</v>
      </c>
      <c r="P193" s="218">
        <f t="shared" si="46"/>
        <v>0.5</v>
      </c>
      <c r="Q193" s="63"/>
      <c r="R193" s="201"/>
      <c r="S193" s="217">
        <f t="shared" si="47"/>
        <v>0</v>
      </c>
      <c r="T193" s="13"/>
      <c r="U193" s="218">
        <f t="shared" si="48"/>
        <v>0.5</v>
      </c>
      <c r="V193" s="13"/>
      <c r="W193" s="201">
        <v>1</v>
      </c>
      <c r="X193" s="217">
        <f t="shared" si="50"/>
        <v>0</v>
      </c>
      <c r="Y193" s="13"/>
      <c r="Z193" s="218">
        <f t="shared" si="49"/>
        <v>0.5</v>
      </c>
    </row>
    <row r="194" spans="1:26" ht="409.5" x14ac:dyDescent="0.25">
      <c r="A194" s="263" t="s">
        <v>778</v>
      </c>
      <c r="B194" s="263" t="s">
        <v>779</v>
      </c>
      <c r="C194" s="266" t="s">
        <v>780</v>
      </c>
      <c r="D194" s="263" t="s">
        <v>814</v>
      </c>
      <c r="E194" s="263" t="s">
        <v>792</v>
      </c>
      <c r="F194" s="262" t="s">
        <v>793</v>
      </c>
      <c r="G194" s="264">
        <v>11</v>
      </c>
      <c r="H194" s="264">
        <v>12</v>
      </c>
      <c r="I194" s="265">
        <f t="shared" si="43"/>
        <v>0.91666666666666663</v>
      </c>
      <c r="J194" s="266" t="s">
        <v>794</v>
      </c>
      <c r="K194" s="257">
        <f t="shared" si="44"/>
        <v>0</v>
      </c>
      <c r="L194" s="10">
        <v>1</v>
      </c>
      <c r="M194" s="9">
        <v>1</v>
      </c>
      <c r="N194" s="260">
        <f t="shared" si="45"/>
        <v>1</v>
      </c>
      <c r="O194" s="5" t="s">
        <v>795</v>
      </c>
      <c r="P194" s="257">
        <f t="shared" si="46"/>
        <v>0</v>
      </c>
      <c r="Q194" s="10"/>
      <c r="R194" s="9"/>
      <c r="S194" s="260">
        <f>IFERROR((Q194/R194),0)</f>
        <v>0</v>
      </c>
      <c r="T194" s="5"/>
      <c r="U194" s="257">
        <f t="shared" si="48"/>
        <v>0</v>
      </c>
      <c r="V194" s="10"/>
      <c r="W194" s="9"/>
      <c r="X194" s="260">
        <f t="shared" si="50"/>
        <v>0</v>
      </c>
      <c r="Y194" s="5"/>
      <c r="Z194" s="257">
        <f>IFERROR(IF(F194="Según demanda",(V194+Q194+L194+G194)/(H194+M194+R194+W194),(V194+Q194+L194+G194)/F194),0)</f>
        <v>0</v>
      </c>
    </row>
    <row r="195" spans="1:26" ht="114" x14ac:dyDescent="0.25">
      <c r="A195" s="263" t="s">
        <v>778</v>
      </c>
      <c r="B195" s="263" t="s">
        <v>779</v>
      </c>
      <c r="C195" s="266" t="s">
        <v>781</v>
      </c>
      <c r="D195" s="263" t="s">
        <v>815</v>
      </c>
      <c r="E195" s="263" t="s">
        <v>796</v>
      </c>
      <c r="F195" s="262" t="s">
        <v>793</v>
      </c>
      <c r="G195" s="264">
        <v>1325</v>
      </c>
      <c r="H195" s="264">
        <v>1325</v>
      </c>
      <c r="I195" s="265">
        <f t="shared" si="43"/>
        <v>1</v>
      </c>
      <c r="J195" s="266" t="s">
        <v>797</v>
      </c>
      <c r="K195" s="257">
        <f t="shared" si="44"/>
        <v>0</v>
      </c>
      <c r="L195" s="266">
        <v>1967</v>
      </c>
      <c r="M195" s="60">
        <v>2031</v>
      </c>
      <c r="N195" s="260">
        <f t="shared" si="45"/>
        <v>0.96848842934515023</v>
      </c>
      <c r="O195" s="261" t="s">
        <v>798</v>
      </c>
      <c r="P195" s="257">
        <f t="shared" si="46"/>
        <v>0</v>
      </c>
      <c r="Q195" s="258"/>
      <c r="R195" s="259"/>
      <c r="S195" s="260">
        <f t="shared" ref="S195:S256" si="51">IFERROR((Q195/R195),0)</f>
        <v>0</v>
      </c>
      <c r="T195" s="258"/>
      <c r="U195" s="257">
        <f t="shared" si="48"/>
        <v>0</v>
      </c>
      <c r="V195" s="41"/>
      <c r="W195" s="48"/>
      <c r="X195" s="260">
        <f t="shared" si="50"/>
        <v>0</v>
      </c>
      <c r="Y195" s="41"/>
      <c r="Z195" s="257">
        <f t="shared" ref="Z195:Z252" si="52">IFERROR(IF(F195="Según demanda",(V195+Q195+L195+G195)/(H195+M195+R195+W195),(V195+Q195+L195+G195)/F195),0)</f>
        <v>0</v>
      </c>
    </row>
    <row r="196" spans="1:26" ht="185.25" x14ac:dyDescent="0.25">
      <c r="A196" s="263" t="s">
        <v>778</v>
      </c>
      <c r="B196" s="263" t="s">
        <v>779</v>
      </c>
      <c r="C196" s="266" t="s">
        <v>782</v>
      </c>
      <c r="D196" s="263" t="s">
        <v>815</v>
      </c>
      <c r="E196" s="263" t="s">
        <v>799</v>
      </c>
      <c r="F196" s="262" t="s">
        <v>793</v>
      </c>
      <c r="G196" s="264">
        <v>1021</v>
      </c>
      <c r="H196" s="264">
        <v>1325</v>
      </c>
      <c r="I196" s="265">
        <f t="shared" si="43"/>
        <v>0.77056603773584909</v>
      </c>
      <c r="J196" s="263" t="s">
        <v>800</v>
      </c>
      <c r="K196" s="257">
        <f t="shared" si="44"/>
        <v>0</v>
      </c>
      <c r="L196" s="266">
        <v>1680</v>
      </c>
      <c r="M196" s="60">
        <v>2031</v>
      </c>
      <c r="N196" s="260">
        <f t="shared" si="45"/>
        <v>0.82717872968980799</v>
      </c>
      <c r="O196" s="261" t="s">
        <v>801</v>
      </c>
      <c r="P196" s="257">
        <f t="shared" si="46"/>
        <v>0</v>
      </c>
      <c r="Q196" s="258"/>
      <c r="R196" s="259"/>
      <c r="S196" s="260">
        <f t="shared" si="51"/>
        <v>0</v>
      </c>
      <c r="T196" s="258"/>
      <c r="U196" s="257">
        <f t="shared" si="48"/>
        <v>0</v>
      </c>
      <c r="V196" s="41"/>
      <c r="W196" s="48"/>
      <c r="X196" s="260">
        <f t="shared" si="50"/>
        <v>0</v>
      </c>
      <c r="Y196" s="41"/>
      <c r="Z196" s="257">
        <f t="shared" si="52"/>
        <v>0</v>
      </c>
    </row>
    <row r="197" spans="1:26" ht="85.5" x14ac:dyDescent="0.25">
      <c r="A197" s="263" t="s">
        <v>778</v>
      </c>
      <c r="B197" s="263" t="s">
        <v>779</v>
      </c>
      <c r="C197" s="266" t="s">
        <v>783</v>
      </c>
      <c r="D197" s="263" t="s">
        <v>816</v>
      </c>
      <c r="E197" s="266" t="s">
        <v>802</v>
      </c>
      <c r="F197" s="262" t="s">
        <v>793</v>
      </c>
      <c r="G197" s="10">
        <v>1246</v>
      </c>
      <c r="H197" s="10">
        <v>1325</v>
      </c>
      <c r="I197" s="265">
        <f t="shared" si="43"/>
        <v>0.94037735849056603</v>
      </c>
      <c r="J197" s="263"/>
      <c r="K197" s="257">
        <f t="shared" si="44"/>
        <v>0</v>
      </c>
      <c r="L197" s="266">
        <v>1201</v>
      </c>
      <c r="M197" s="60">
        <v>2031</v>
      </c>
      <c r="N197" s="260">
        <f t="shared" si="45"/>
        <v>0.59133431806991632</v>
      </c>
      <c r="O197" s="261"/>
      <c r="P197" s="257">
        <f t="shared" si="46"/>
        <v>0</v>
      </c>
      <c r="Q197" s="258"/>
      <c r="R197" s="259"/>
      <c r="S197" s="260">
        <f t="shared" si="51"/>
        <v>0</v>
      </c>
      <c r="T197" s="258"/>
      <c r="U197" s="257">
        <f t="shared" si="48"/>
        <v>0</v>
      </c>
      <c r="V197" s="41"/>
      <c r="W197" s="48"/>
      <c r="X197" s="260">
        <f t="shared" si="50"/>
        <v>0</v>
      </c>
      <c r="Y197" s="41"/>
      <c r="Z197" s="257">
        <f t="shared" si="52"/>
        <v>0</v>
      </c>
    </row>
    <row r="198" spans="1:26" ht="85.5" x14ac:dyDescent="0.25">
      <c r="A198" s="263" t="s">
        <v>778</v>
      </c>
      <c r="B198" s="263" t="s">
        <v>779</v>
      </c>
      <c r="C198" s="263" t="s">
        <v>784</v>
      </c>
      <c r="D198" s="263" t="s">
        <v>817</v>
      </c>
      <c r="E198" s="266" t="s">
        <v>803</v>
      </c>
      <c r="F198" s="262" t="s">
        <v>793</v>
      </c>
      <c r="G198" s="10">
        <v>8130</v>
      </c>
      <c r="H198" s="10">
        <v>15369</v>
      </c>
      <c r="I198" s="265">
        <f t="shared" si="43"/>
        <v>0.5289869217255514</v>
      </c>
      <c r="J198" s="263"/>
      <c r="K198" s="257">
        <f t="shared" si="44"/>
        <v>0</v>
      </c>
      <c r="L198" s="266">
        <v>5279</v>
      </c>
      <c r="M198" s="60">
        <v>22907</v>
      </c>
      <c r="N198" s="260">
        <f t="shared" si="45"/>
        <v>0.23045357314358056</v>
      </c>
      <c r="O198" s="261"/>
      <c r="P198" s="257">
        <f t="shared" si="46"/>
        <v>0</v>
      </c>
      <c r="Q198" s="258"/>
      <c r="R198" s="259"/>
      <c r="S198" s="260">
        <f t="shared" si="51"/>
        <v>0</v>
      </c>
      <c r="T198" s="258"/>
      <c r="U198" s="257">
        <f t="shared" si="48"/>
        <v>0</v>
      </c>
      <c r="V198" s="41"/>
      <c r="W198" s="48"/>
      <c r="X198" s="260">
        <f t="shared" si="50"/>
        <v>0</v>
      </c>
      <c r="Y198" s="41"/>
      <c r="Z198" s="257">
        <f t="shared" si="52"/>
        <v>0</v>
      </c>
    </row>
    <row r="199" spans="1:26" ht="85.5" x14ac:dyDescent="0.25">
      <c r="A199" s="263" t="s">
        <v>778</v>
      </c>
      <c r="B199" s="263" t="s">
        <v>779</v>
      </c>
      <c r="C199" s="263" t="s">
        <v>785</v>
      </c>
      <c r="D199" s="263" t="s">
        <v>818</v>
      </c>
      <c r="E199" s="266" t="s">
        <v>804</v>
      </c>
      <c r="F199" s="262" t="s">
        <v>793</v>
      </c>
      <c r="G199" s="10">
        <v>6208</v>
      </c>
      <c r="H199" s="10">
        <v>8130</v>
      </c>
      <c r="I199" s="265">
        <f t="shared" si="43"/>
        <v>0.76359163591635915</v>
      </c>
      <c r="J199" s="263"/>
      <c r="K199" s="257">
        <f t="shared" si="44"/>
        <v>0</v>
      </c>
      <c r="L199" s="266">
        <v>4148</v>
      </c>
      <c r="M199" s="60">
        <v>5279</v>
      </c>
      <c r="N199" s="260">
        <f t="shared" si="45"/>
        <v>0.78575487781776854</v>
      </c>
      <c r="O199" s="261"/>
      <c r="P199" s="257">
        <f t="shared" si="46"/>
        <v>0</v>
      </c>
      <c r="Q199" s="258"/>
      <c r="R199" s="259"/>
      <c r="S199" s="260">
        <f t="shared" si="51"/>
        <v>0</v>
      </c>
      <c r="T199" s="258"/>
      <c r="U199" s="257">
        <f t="shared" si="48"/>
        <v>0</v>
      </c>
      <c r="V199" s="41"/>
      <c r="W199" s="48"/>
      <c r="X199" s="260">
        <f t="shared" si="50"/>
        <v>0</v>
      </c>
      <c r="Y199" s="41"/>
      <c r="Z199" s="257">
        <f t="shared" si="52"/>
        <v>0</v>
      </c>
    </row>
    <row r="200" spans="1:26" ht="85.5" x14ac:dyDescent="0.25">
      <c r="A200" s="263" t="s">
        <v>778</v>
      </c>
      <c r="B200" s="263" t="s">
        <v>779</v>
      </c>
      <c r="C200" s="266" t="s">
        <v>786</v>
      </c>
      <c r="D200" s="263" t="s">
        <v>819</v>
      </c>
      <c r="E200" s="263" t="s">
        <v>805</v>
      </c>
      <c r="F200" s="262" t="s">
        <v>793</v>
      </c>
      <c r="G200" s="10">
        <v>384</v>
      </c>
      <c r="H200" s="10">
        <v>6208</v>
      </c>
      <c r="I200" s="265">
        <f t="shared" si="43"/>
        <v>6.1855670103092786E-2</v>
      </c>
      <c r="J200" s="263"/>
      <c r="K200" s="257">
        <f t="shared" si="44"/>
        <v>0</v>
      </c>
      <c r="L200" s="266">
        <v>0</v>
      </c>
      <c r="M200" s="60">
        <v>4148</v>
      </c>
      <c r="N200" s="260">
        <f t="shared" si="45"/>
        <v>0</v>
      </c>
      <c r="O200" s="261"/>
      <c r="P200" s="257">
        <f t="shared" si="46"/>
        <v>0</v>
      </c>
      <c r="Q200" s="258"/>
      <c r="R200" s="259"/>
      <c r="S200" s="260">
        <f t="shared" si="51"/>
        <v>0</v>
      </c>
      <c r="T200" s="258"/>
      <c r="U200" s="257">
        <f t="shared" si="48"/>
        <v>0</v>
      </c>
      <c r="V200" s="41"/>
      <c r="W200" s="48"/>
      <c r="X200" s="260">
        <f t="shared" si="50"/>
        <v>0</v>
      </c>
      <c r="Y200" s="41"/>
      <c r="Z200" s="257">
        <f t="shared" si="52"/>
        <v>0</v>
      </c>
    </row>
    <row r="201" spans="1:26" ht="85.5" x14ac:dyDescent="0.25">
      <c r="A201" s="263" t="s">
        <v>778</v>
      </c>
      <c r="B201" s="263" t="s">
        <v>779</v>
      </c>
      <c r="C201" s="266" t="s">
        <v>787</v>
      </c>
      <c r="D201" s="275" t="s">
        <v>820</v>
      </c>
      <c r="E201" s="266" t="s">
        <v>806</v>
      </c>
      <c r="F201" s="262" t="s">
        <v>793</v>
      </c>
      <c r="G201" s="10">
        <v>677</v>
      </c>
      <c r="H201" s="10">
        <v>3630</v>
      </c>
      <c r="I201" s="265">
        <f t="shared" si="43"/>
        <v>0.18650137741046832</v>
      </c>
      <c r="J201" s="263"/>
      <c r="K201" s="257">
        <f t="shared" si="44"/>
        <v>0</v>
      </c>
      <c r="L201" s="266">
        <v>157</v>
      </c>
      <c r="M201" s="60">
        <v>225</v>
      </c>
      <c r="N201" s="260">
        <f t="shared" si="45"/>
        <v>0.69777777777777783</v>
      </c>
      <c r="O201" s="261"/>
      <c r="P201" s="257">
        <f t="shared" si="46"/>
        <v>0</v>
      </c>
      <c r="Q201" s="258"/>
      <c r="R201" s="259"/>
      <c r="S201" s="260">
        <f t="shared" si="51"/>
        <v>0</v>
      </c>
      <c r="T201" s="258"/>
      <c r="U201" s="257">
        <f t="shared" si="48"/>
        <v>0</v>
      </c>
      <c r="V201" s="41"/>
      <c r="W201" s="48"/>
      <c r="X201" s="260">
        <f t="shared" si="50"/>
        <v>0</v>
      </c>
      <c r="Y201" s="41"/>
      <c r="Z201" s="257">
        <f t="shared" si="52"/>
        <v>0</v>
      </c>
    </row>
    <row r="202" spans="1:26" ht="114" x14ac:dyDescent="0.25">
      <c r="A202" s="263" t="s">
        <v>778</v>
      </c>
      <c r="B202" s="263" t="s">
        <v>779</v>
      </c>
      <c r="C202" s="266" t="s">
        <v>788</v>
      </c>
      <c r="D202" s="263" t="s">
        <v>821</v>
      </c>
      <c r="E202" s="263" t="s">
        <v>807</v>
      </c>
      <c r="F202" s="262" t="s">
        <v>793</v>
      </c>
      <c r="G202" s="10">
        <v>282</v>
      </c>
      <c r="H202" s="10">
        <v>697</v>
      </c>
      <c r="I202" s="265">
        <f t="shared" si="43"/>
        <v>0.40459110473457677</v>
      </c>
      <c r="J202" s="263"/>
      <c r="K202" s="257">
        <f t="shared" si="44"/>
        <v>0</v>
      </c>
      <c r="L202" s="266">
        <v>0</v>
      </c>
      <c r="M202" s="60">
        <v>55</v>
      </c>
      <c r="N202" s="260">
        <f t="shared" si="45"/>
        <v>0</v>
      </c>
      <c r="O202" s="261"/>
      <c r="P202" s="257">
        <f t="shared" si="46"/>
        <v>0</v>
      </c>
      <c r="Q202" s="258"/>
      <c r="R202" s="259"/>
      <c r="S202" s="260">
        <f t="shared" si="51"/>
        <v>0</v>
      </c>
      <c r="T202" s="258"/>
      <c r="U202" s="257">
        <f t="shared" si="48"/>
        <v>0</v>
      </c>
      <c r="V202" s="41"/>
      <c r="W202" s="48"/>
      <c r="X202" s="260">
        <f t="shared" si="50"/>
        <v>0</v>
      </c>
      <c r="Y202" s="41"/>
      <c r="Z202" s="257">
        <f t="shared" si="52"/>
        <v>0</v>
      </c>
    </row>
    <row r="203" spans="1:26" ht="128.25" x14ac:dyDescent="0.25">
      <c r="A203" s="263" t="s">
        <v>778</v>
      </c>
      <c r="B203" s="263" t="s">
        <v>779</v>
      </c>
      <c r="C203" s="263" t="s">
        <v>789</v>
      </c>
      <c r="D203" s="263" t="s">
        <v>822</v>
      </c>
      <c r="E203" s="263" t="s">
        <v>808</v>
      </c>
      <c r="F203" s="63">
        <v>6</v>
      </c>
      <c r="G203" s="10">
        <v>1</v>
      </c>
      <c r="H203" s="10">
        <v>1</v>
      </c>
      <c r="I203" s="265">
        <f t="shared" si="43"/>
        <v>1</v>
      </c>
      <c r="J203" s="263" t="s">
        <v>809</v>
      </c>
      <c r="K203" s="257">
        <f t="shared" si="44"/>
        <v>0.16666666666666666</v>
      </c>
      <c r="L203" s="266">
        <v>2</v>
      </c>
      <c r="M203" s="60">
        <v>2</v>
      </c>
      <c r="N203" s="260">
        <f t="shared" si="45"/>
        <v>1</v>
      </c>
      <c r="O203" s="263" t="s">
        <v>810</v>
      </c>
      <c r="P203" s="257">
        <f t="shared" si="46"/>
        <v>0.5</v>
      </c>
      <c r="Q203" s="258"/>
      <c r="R203" s="259"/>
      <c r="S203" s="260">
        <f t="shared" si="51"/>
        <v>0</v>
      </c>
      <c r="T203" s="258"/>
      <c r="U203" s="257">
        <f t="shared" si="48"/>
        <v>0.5</v>
      </c>
      <c r="V203" s="41"/>
      <c r="W203" s="48"/>
      <c r="X203" s="260">
        <f t="shared" si="50"/>
        <v>0</v>
      </c>
      <c r="Y203" s="41"/>
      <c r="Z203" s="257">
        <f t="shared" si="52"/>
        <v>0.5</v>
      </c>
    </row>
    <row r="204" spans="1:26" ht="242.25" x14ac:dyDescent="0.25">
      <c r="A204" s="263" t="s">
        <v>778</v>
      </c>
      <c r="B204" s="263" t="s">
        <v>790</v>
      </c>
      <c r="C204" s="266" t="s">
        <v>791</v>
      </c>
      <c r="D204" s="263" t="s">
        <v>823</v>
      </c>
      <c r="E204" s="263" t="s">
        <v>811</v>
      </c>
      <c r="F204" s="263" t="s">
        <v>793</v>
      </c>
      <c r="G204" s="10">
        <v>0</v>
      </c>
      <c r="H204" s="10">
        <v>0</v>
      </c>
      <c r="I204" s="265">
        <f t="shared" si="43"/>
        <v>0</v>
      </c>
      <c r="J204" s="263" t="s">
        <v>812</v>
      </c>
      <c r="K204" s="257">
        <f t="shared" si="44"/>
        <v>0</v>
      </c>
      <c r="L204" s="266">
        <v>8</v>
      </c>
      <c r="M204" s="60">
        <v>10</v>
      </c>
      <c r="N204" s="260">
        <f t="shared" si="45"/>
        <v>0.8</v>
      </c>
      <c r="O204" s="261" t="s">
        <v>813</v>
      </c>
      <c r="P204" s="257">
        <f t="shared" si="46"/>
        <v>0</v>
      </c>
      <c r="Q204" s="258"/>
      <c r="R204" s="259"/>
      <c r="S204" s="260">
        <f t="shared" si="51"/>
        <v>0</v>
      </c>
      <c r="T204" s="258"/>
      <c r="U204" s="257">
        <f t="shared" si="48"/>
        <v>0</v>
      </c>
      <c r="V204" s="41"/>
      <c r="W204" s="48"/>
      <c r="X204" s="260">
        <f t="shared" si="50"/>
        <v>0</v>
      </c>
      <c r="Y204" s="41"/>
      <c r="Z204" s="257">
        <f t="shared" si="52"/>
        <v>0</v>
      </c>
    </row>
    <row r="205" spans="1:26" ht="105" x14ac:dyDescent="0.25">
      <c r="A205" s="405" t="s">
        <v>824</v>
      </c>
      <c r="B205" s="405" t="s">
        <v>825</v>
      </c>
      <c r="C205" s="406" t="s">
        <v>826</v>
      </c>
      <c r="D205" s="406" t="s">
        <v>827</v>
      </c>
      <c r="E205" s="406" t="s">
        <v>828</v>
      </c>
      <c r="F205" s="407">
        <v>7</v>
      </c>
      <c r="G205" s="408">
        <v>0</v>
      </c>
      <c r="H205" s="409">
        <v>0</v>
      </c>
      <c r="I205" s="410">
        <f t="shared" si="43"/>
        <v>0</v>
      </c>
      <c r="J205" s="407" t="s">
        <v>829</v>
      </c>
      <c r="K205" s="410">
        <f t="shared" si="44"/>
        <v>0</v>
      </c>
      <c r="L205" s="411">
        <v>2</v>
      </c>
      <c r="M205" s="412">
        <v>2</v>
      </c>
      <c r="N205" s="410">
        <f t="shared" si="45"/>
        <v>1</v>
      </c>
      <c r="O205" s="407"/>
      <c r="P205" s="410">
        <f t="shared" si="46"/>
        <v>0.2857142857142857</v>
      </c>
      <c r="Q205" s="413"/>
      <c r="R205" s="414"/>
      <c r="S205" s="410">
        <f t="shared" si="51"/>
        <v>0</v>
      </c>
      <c r="T205" s="413"/>
      <c r="U205" s="410">
        <f t="shared" si="48"/>
        <v>0.2857142857142857</v>
      </c>
      <c r="V205" s="415"/>
      <c r="W205" s="416"/>
      <c r="X205" s="410">
        <f t="shared" si="50"/>
        <v>0</v>
      </c>
      <c r="Y205" s="413"/>
      <c r="Z205" s="410">
        <f t="shared" si="52"/>
        <v>0.2857142857142857</v>
      </c>
    </row>
    <row r="206" spans="1:26" ht="45" x14ac:dyDescent="0.25">
      <c r="A206" s="405"/>
      <c r="B206" s="405"/>
      <c r="C206" s="406" t="s">
        <v>830</v>
      </c>
      <c r="D206" s="406" t="s">
        <v>831</v>
      </c>
      <c r="E206" s="406" t="s">
        <v>832</v>
      </c>
      <c r="F206" s="408">
        <v>7</v>
      </c>
      <c r="G206" s="411">
        <v>0</v>
      </c>
      <c r="H206" s="409">
        <v>0</v>
      </c>
      <c r="I206" s="410">
        <f t="shared" si="43"/>
        <v>0</v>
      </c>
      <c r="J206" s="407" t="s">
        <v>833</v>
      </c>
      <c r="K206" s="410">
        <f t="shared" si="44"/>
        <v>0</v>
      </c>
      <c r="L206" s="411">
        <v>2</v>
      </c>
      <c r="M206" s="412">
        <v>2</v>
      </c>
      <c r="N206" s="410">
        <f t="shared" si="45"/>
        <v>1</v>
      </c>
      <c r="O206" s="407"/>
      <c r="P206" s="410">
        <f t="shared" si="46"/>
        <v>0.2857142857142857</v>
      </c>
      <c r="Q206" s="413"/>
      <c r="R206" s="414"/>
      <c r="S206" s="410">
        <f t="shared" si="51"/>
        <v>0</v>
      </c>
      <c r="T206" s="413"/>
      <c r="U206" s="410">
        <f t="shared" si="48"/>
        <v>0.2857142857142857</v>
      </c>
      <c r="V206" s="415"/>
      <c r="W206" s="416"/>
      <c r="X206" s="410">
        <f t="shared" si="50"/>
        <v>0</v>
      </c>
      <c r="Y206" s="413"/>
      <c r="Z206" s="410">
        <f t="shared" si="52"/>
        <v>0.2857142857142857</v>
      </c>
    </row>
    <row r="207" spans="1:26" ht="71.25" x14ac:dyDescent="0.25">
      <c r="A207" s="417" t="s">
        <v>834</v>
      </c>
      <c r="B207" s="407" t="s">
        <v>835</v>
      </c>
      <c r="C207" s="407" t="s">
        <v>836</v>
      </c>
      <c r="D207" s="418" t="s">
        <v>837</v>
      </c>
      <c r="E207" s="407" t="s">
        <v>838</v>
      </c>
      <c r="F207" s="407">
        <v>12</v>
      </c>
      <c r="G207" s="411">
        <v>0</v>
      </c>
      <c r="H207" s="409">
        <v>0</v>
      </c>
      <c r="I207" s="410">
        <f t="shared" si="43"/>
        <v>0</v>
      </c>
      <c r="J207" s="418" t="s">
        <v>839</v>
      </c>
      <c r="K207" s="410">
        <f t="shared" si="44"/>
        <v>0</v>
      </c>
      <c r="L207" s="411">
        <v>4</v>
      </c>
      <c r="M207" s="412">
        <v>4</v>
      </c>
      <c r="N207" s="410">
        <f>IFERROR((L207/M207),0)</f>
        <v>1</v>
      </c>
      <c r="O207" s="418"/>
      <c r="P207" s="410">
        <f t="shared" si="46"/>
        <v>0.33333333333333331</v>
      </c>
      <c r="Q207" s="411"/>
      <c r="R207" s="412"/>
      <c r="S207" s="410">
        <f t="shared" si="51"/>
        <v>0</v>
      </c>
      <c r="T207" s="413"/>
      <c r="U207" s="410">
        <f t="shared" si="48"/>
        <v>0.33333333333333331</v>
      </c>
      <c r="V207" s="413"/>
      <c r="W207" s="414"/>
      <c r="X207" s="410">
        <f t="shared" si="50"/>
        <v>0</v>
      </c>
      <c r="Y207" s="413"/>
      <c r="Z207" s="410">
        <f t="shared" si="52"/>
        <v>0.33333333333333331</v>
      </c>
    </row>
    <row r="208" spans="1:26" ht="142.5" x14ac:dyDescent="0.25">
      <c r="A208" s="417"/>
      <c r="B208" s="407" t="s">
        <v>840</v>
      </c>
      <c r="C208" s="407" t="s">
        <v>841</v>
      </c>
      <c r="D208" s="407" t="s">
        <v>842</v>
      </c>
      <c r="E208" s="407" t="s">
        <v>843</v>
      </c>
      <c r="F208" s="407">
        <v>12</v>
      </c>
      <c r="G208" s="411">
        <v>3</v>
      </c>
      <c r="H208" s="409">
        <v>3</v>
      </c>
      <c r="I208" s="410">
        <f t="shared" si="43"/>
        <v>1</v>
      </c>
      <c r="J208" s="418" t="s">
        <v>844</v>
      </c>
      <c r="K208" s="410">
        <f t="shared" si="44"/>
        <v>0.25</v>
      </c>
      <c r="L208" s="411">
        <v>3</v>
      </c>
      <c r="M208" s="412">
        <v>3</v>
      </c>
      <c r="N208" s="410">
        <f t="shared" si="45"/>
        <v>1</v>
      </c>
      <c r="O208" s="418"/>
      <c r="P208" s="410">
        <f t="shared" si="46"/>
        <v>0.5</v>
      </c>
      <c r="Q208" s="411"/>
      <c r="R208" s="412"/>
      <c r="S208" s="410">
        <f t="shared" si="51"/>
        <v>0</v>
      </c>
      <c r="T208" s="413"/>
      <c r="U208" s="410">
        <f t="shared" si="48"/>
        <v>0.5</v>
      </c>
      <c r="V208" s="413"/>
      <c r="W208" s="414"/>
      <c r="X208" s="410">
        <f t="shared" si="50"/>
        <v>0</v>
      </c>
      <c r="Y208" s="413"/>
      <c r="Z208" s="410">
        <f t="shared" si="52"/>
        <v>0.5</v>
      </c>
    </row>
    <row r="209" spans="1:26" ht="199.5" x14ac:dyDescent="0.25">
      <c r="A209" s="417"/>
      <c r="B209" s="407" t="s">
        <v>845</v>
      </c>
      <c r="C209" s="418" t="s">
        <v>846</v>
      </c>
      <c r="D209" s="407" t="s">
        <v>847</v>
      </c>
      <c r="E209" s="407" t="s">
        <v>848</v>
      </c>
      <c r="F209" s="407">
        <v>78</v>
      </c>
      <c r="G209" s="419">
        <v>14</v>
      </c>
      <c r="H209" s="409">
        <v>20</v>
      </c>
      <c r="I209" s="410">
        <f>IFERROR((G209/H209),0)</f>
        <v>0.7</v>
      </c>
      <c r="J209" s="418" t="s">
        <v>849</v>
      </c>
      <c r="K209" s="410">
        <f t="shared" si="44"/>
        <v>0.17948717948717949</v>
      </c>
      <c r="L209" s="419">
        <v>19</v>
      </c>
      <c r="M209" s="412">
        <v>19</v>
      </c>
      <c r="N209" s="410">
        <f t="shared" si="45"/>
        <v>1</v>
      </c>
      <c r="O209" s="420"/>
      <c r="P209" s="410">
        <f t="shared" si="46"/>
        <v>0.42307692307692307</v>
      </c>
      <c r="Q209" s="413"/>
      <c r="R209" s="414"/>
      <c r="S209" s="410">
        <f t="shared" si="51"/>
        <v>0</v>
      </c>
      <c r="T209" s="413"/>
      <c r="U209" s="410">
        <f t="shared" si="48"/>
        <v>0.42307692307692307</v>
      </c>
      <c r="V209" s="415"/>
      <c r="W209" s="416"/>
      <c r="X209" s="410">
        <f t="shared" si="50"/>
        <v>0</v>
      </c>
      <c r="Y209" s="413"/>
      <c r="Z209" s="410">
        <f t="shared" si="52"/>
        <v>0.42307692307692307</v>
      </c>
    </row>
    <row r="210" spans="1:26" ht="85.5" x14ac:dyDescent="0.25">
      <c r="A210" s="417"/>
      <c r="B210" s="421" t="s">
        <v>850</v>
      </c>
      <c r="C210" s="407" t="s">
        <v>851</v>
      </c>
      <c r="D210" s="407" t="s">
        <v>852</v>
      </c>
      <c r="E210" s="407" t="s">
        <v>853</v>
      </c>
      <c r="F210" s="407">
        <v>10</v>
      </c>
      <c r="G210" s="407">
        <v>0</v>
      </c>
      <c r="H210" s="422">
        <v>0</v>
      </c>
      <c r="I210" s="423">
        <f t="shared" ref="I210:I256" si="53">IFERROR((G210/H210),0)</f>
        <v>0</v>
      </c>
      <c r="J210" s="418" t="s">
        <v>839</v>
      </c>
      <c r="K210" s="423">
        <v>0.03</v>
      </c>
      <c r="L210" s="407">
        <v>3</v>
      </c>
      <c r="M210" s="407">
        <v>3</v>
      </c>
      <c r="N210" s="423">
        <f t="shared" si="45"/>
        <v>1</v>
      </c>
      <c r="O210" s="407"/>
      <c r="P210" s="423">
        <f t="shared" si="46"/>
        <v>0.3</v>
      </c>
      <c r="Q210" s="407"/>
      <c r="R210" s="407"/>
      <c r="S210" s="423">
        <f t="shared" si="51"/>
        <v>0</v>
      </c>
      <c r="T210" s="407"/>
      <c r="U210" s="423">
        <f t="shared" si="48"/>
        <v>0.3</v>
      </c>
      <c r="V210" s="407"/>
      <c r="W210" s="407"/>
      <c r="X210" s="423">
        <f t="shared" si="50"/>
        <v>0</v>
      </c>
      <c r="Y210" s="407"/>
      <c r="Z210" s="423">
        <f t="shared" si="52"/>
        <v>0.3</v>
      </c>
    </row>
    <row r="211" spans="1:26" ht="228" x14ac:dyDescent="0.25">
      <c r="A211" s="417" t="s">
        <v>854</v>
      </c>
      <c r="B211" s="418" t="s">
        <v>855</v>
      </c>
      <c r="C211" s="418" t="s">
        <v>856</v>
      </c>
      <c r="D211" s="418" t="s">
        <v>857</v>
      </c>
      <c r="E211" s="418" t="s">
        <v>858</v>
      </c>
      <c r="F211" s="407">
        <v>4</v>
      </c>
      <c r="G211" s="419">
        <v>1</v>
      </c>
      <c r="H211" s="409">
        <v>1</v>
      </c>
      <c r="I211" s="410">
        <f t="shared" si="53"/>
        <v>1</v>
      </c>
      <c r="J211" s="418" t="s">
        <v>859</v>
      </c>
      <c r="K211" s="410">
        <f t="shared" ref="K211:K256" si="54">IFERROR(IF(F211="Según demanda",G211/H211,G211/F211),0)</f>
        <v>0.25</v>
      </c>
      <c r="L211" s="419">
        <v>1</v>
      </c>
      <c r="M211" s="412">
        <v>1</v>
      </c>
      <c r="N211" s="410">
        <f t="shared" si="45"/>
        <v>1</v>
      </c>
      <c r="O211" s="418"/>
      <c r="P211" s="410">
        <f t="shared" si="46"/>
        <v>0.5</v>
      </c>
      <c r="Q211" s="413"/>
      <c r="R211" s="414"/>
      <c r="S211" s="410">
        <f t="shared" si="51"/>
        <v>0</v>
      </c>
      <c r="T211" s="413"/>
      <c r="U211" s="410">
        <f t="shared" si="48"/>
        <v>0.5</v>
      </c>
      <c r="V211" s="415"/>
      <c r="W211" s="416"/>
      <c r="X211" s="410">
        <f t="shared" si="50"/>
        <v>0</v>
      </c>
      <c r="Y211" s="413"/>
      <c r="Z211" s="410">
        <f t="shared" si="52"/>
        <v>0.5</v>
      </c>
    </row>
    <row r="212" spans="1:26" ht="114" x14ac:dyDescent="0.25">
      <c r="A212" s="417"/>
      <c r="B212" s="424" t="s">
        <v>860</v>
      </c>
      <c r="C212" s="418" t="s">
        <v>861</v>
      </c>
      <c r="D212" s="418" t="s">
        <v>862</v>
      </c>
      <c r="E212" s="418" t="s">
        <v>863</v>
      </c>
      <c r="F212" s="407">
        <v>40</v>
      </c>
      <c r="G212" s="425">
        <v>4</v>
      </c>
      <c r="H212" s="409">
        <v>4</v>
      </c>
      <c r="I212" s="410">
        <f t="shared" si="53"/>
        <v>1</v>
      </c>
      <c r="J212" s="418" t="s">
        <v>864</v>
      </c>
      <c r="K212" s="410">
        <f t="shared" si="54"/>
        <v>0.1</v>
      </c>
      <c r="L212" s="425">
        <v>20</v>
      </c>
      <c r="M212" s="412">
        <v>20</v>
      </c>
      <c r="N212" s="410">
        <f t="shared" si="45"/>
        <v>1</v>
      </c>
      <c r="O212" s="418"/>
      <c r="P212" s="410">
        <f t="shared" si="46"/>
        <v>0.6</v>
      </c>
      <c r="Q212" s="413"/>
      <c r="R212" s="414"/>
      <c r="S212" s="410">
        <f t="shared" si="51"/>
        <v>0</v>
      </c>
      <c r="T212" s="413"/>
      <c r="U212" s="410">
        <f t="shared" si="48"/>
        <v>0.6</v>
      </c>
      <c r="V212" s="415"/>
      <c r="W212" s="416"/>
      <c r="X212" s="410">
        <f t="shared" si="50"/>
        <v>0</v>
      </c>
      <c r="Y212" s="413"/>
      <c r="Z212" s="410">
        <f t="shared" si="52"/>
        <v>0.6</v>
      </c>
    </row>
    <row r="213" spans="1:26" ht="57" x14ac:dyDescent="0.25">
      <c r="A213" s="417"/>
      <c r="B213" s="426"/>
      <c r="C213" s="407" t="s">
        <v>865</v>
      </c>
      <c r="D213" s="407" t="s">
        <v>866</v>
      </c>
      <c r="E213" s="407" t="s">
        <v>867</v>
      </c>
      <c r="F213" s="407">
        <v>1</v>
      </c>
      <c r="G213" s="425">
        <v>0</v>
      </c>
      <c r="H213" s="409">
        <v>0</v>
      </c>
      <c r="I213" s="410">
        <f t="shared" si="53"/>
        <v>0</v>
      </c>
      <c r="J213" s="407" t="s">
        <v>839</v>
      </c>
      <c r="K213" s="410">
        <f t="shared" si="54"/>
        <v>0</v>
      </c>
      <c r="L213" s="425">
        <v>20</v>
      </c>
      <c r="M213" s="412">
        <v>20</v>
      </c>
      <c r="N213" s="410">
        <f t="shared" si="45"/>
        <v>1</v>
      </c>
      <c r="O213" s="418"/>
      <c r="P213" s="410">
        <f t="shared" si="46"/>
        <v>20</v>
      </c>
      <c r="Q213" s="413"/>
      <c r="R213" s="414"/>
      <c r="S213" s="410">
        <f t="shared" si="51"/>
        <v>0</v>
      </c>
      <c r="T213" s="413"/>
      <c r="U213" s="410">
        <f t="shared" si="48"/>
        <v>20</v>
      </c>
      <c r="V213" s="413"/>
      <c r="W213" s="414"/>
      <c r="X213" s="410">
        <f t="shared" si="50"/>
        <v>0</v>
      </c>
      <c r="Y213" s="413"/>
      <c r="Z213" s="410">
        <f t="shared" si="52"/>
        <v>20</v>
      </c>
    </row>
    <row r="214" spans="1:26" ht="128.25" x14ac:dyDescent="0.25">
      <c r="A214" s="417" t="s">
        <v>868</v>
      </c>
      <c r="B214" s="427" t="s">
        <v>869</v>
      </c>
      <c r="C214" s="407" t="s">
        <v>870</v>
      </c>
      <c r="D214" s="418" t="s">
        <v>871</v>
      </c>
      <c r="E214" s="418" t="s">
        <v>872</v>
      </c>
      <c r="F214" s="418">
        <v>1</v>
      </c>
      <c r="G214" s="408"/>
      <c r="H214" s="409"/>
      <c r="I214" s="410">
        <f t="shared" si="53"/>
        <v>0</v>
      </c>
      <c r="J214" s="407" t="s">
        <v>839</v>
      </c>
      <c r="K214" s="410">
        <f t="shared" si="54"/>
        <v>0</v>
      </c>
      <c r="L214" s="419"/>
      <c r="M214" s="412"/>
      <c r="N214" s="410">
        <f t="shared" si="45"/>
        <v>0</v>
      </c>
      <c r="O214" s="407"/>
      <c r="P214" s="410">
        <f t="shared" si="46"/>
        <v>0</v>
      </c>
      <c r="Q214" s="413"/>
      <c r="R214" s="414"/>
      <c r="S214" s="410">
        <f t="shared" si="51"/>
        <v>0</v>
      </c>
      <c r="T214" s="413"/>
      <c r="U214" s="410">
        <f t="shared" si="48"/>
        <v>0</v>
      </c>
      <c r="V214" s="413"/>
      <c r="W214" s="414"/>
      <c r="X214" s="410">
        <f t="shared" si="50"/>
        <v>0</v>
      </c>
      <c r="Y214" s="413"/>
      <c r="Z214" s="410">
        <f t="shared" si="52"/>
        <v>0</v>
      </c>
    </row>
    <row r="215" spans="1:26" ht="409.5" x14ac:dyDescent="0.25">
      <c r="A215" s="417"/>
      <c r="B215" s="424" t="s">
        <v>873</v>
      </c>
      <c r="C215" s="407" t="s">
        <v>874</v>
      </c>
      <c r="D215" s="407" t="s">
        <v>875</v>
      </c>
      <c r="E215" s="407" t="s">
        <v>876</v>
      </c>
      <c r="F215" s="407">
        <v>11</v>
      </c>
      <c r="G215" s="408">
        <v>2</v>
      </c>
      <c r="H215" s="409">
        <v>2</v>
      </c>
      <c r="I215" s="428">
        <f t="shared" si="53"/>
        <v>1</v>
      </c>
      <c r="J215" s="429" t="s">
        <v>877</v>
      </c>
      <c r="K215" s="410">
        <f t="shared" si="54"/>
        <v>0.18181818181818182</v>
      </c>
      <c r="L215" s="407">
        <v>6</v>
      </c>
      <c r="M215" s="412">
        <v>6</v>
      </c>
      <c r="N215" s="428">
        <f t="shared" si="45"/>
        <v>1</v>
      </c>
      <c r="O215" s="407"/>
      <c r="P215" s="410">
        <f t="shared" si="46"/>
        <v>0.72727272727272729</v>
      </c>
      <c r="Q215" s="413"/>
      <c r="R215" s="414"/>
      <c r="S215" s="428">
        <f t="shared" si="51"/>
        <v>0</v>
      </c>
      <c r="T215" s="415"/>
      <c r="U215" s="410">
        <f t="shared" si="48"/>
        <v>0.72727272727272729</v>
      </c>
      <c r="V215" s="407"/>
      <c r="W215" s="407"/>
      <c r="X215" s="428">
        <f t="shared" si="50"/>
        <v>0</v>
      </c>
      <c r="Y215" s="415"/>
      <c r="Z215" s="410">
        <f t="shared" si="52"/>
        <v>0.72727272727272729</v>
      </c>
    </row>
    <row r="216" spans="1:26" ht="409.5" x14ac:dyDescent="0.25">
      <c r="A216" s="417"/>
      <c r="B216" s="426"/>
      <c r="C216" s="407" t="s">
        <v>878</v>
      </c>
      <c r="D216" s="407" t="s">
        <v>879</v>
      </c>
      <c r="E216" s="407" t="s">
        <v>880</v>
      </c>
      <c r="F216" s="407">
        <v>10</v>
      </c>
      <c r="G216" s="408">
        <v>2</v>
      </c>
      <c r="H216" s="409">
        <v>2</v>
      </c>
      <c r="I216" s="428">
        <f t="shared" si="53"/>
        <v>1</v>
      </c>
      <c r="J216" s="430" t="s">
        <v>881</v>
      </c>
      <c r="K216" s="410">
        <f t="shared" si="54"/>
        <v>0.2</v>
      </c>
      <c r="L216" s="407">
        <v>5</v>
      </c>
      <c r="M216" s="412">
        <v>5</v>
      </c>
      <c r="N216" s="428">
        <f t="shared" si="45"/>
        <v>1</v>
      </c>
      <c r="O216" s="407"/>
      <c r="P216" s="410">
        <f t="shared" si="46"/>
        <v>0.7</v>
      </c>
      <c r="Q216" s="413"/>
      <c r="R216" s="414"/>
      <c r="S216" s="428">
        <f t="shared" si="51"/>
        <v>0</v>
      </c>
      <c r="T216" s="415"/>
      <c r="U216" s="410">
        <f t="shared" si="48"/>
        <v>0.7</v>
      </c>
      <c r="V216" s="407"/>
      <c r="W216" s="407"/>
      <c r="X216" s="428">
        <f t="shared" si="50"/>
        <v>0</v>
      </c>
      <c r="Y216" s="415"/>
      <c r="Z216" s="410">
        <f t="shared" si="52"/>
        <v>0.7</v>
      </c>
    </row>
    <row r="217" spans="1:26" ht="156.75" x14ac:dyDescent="0.25">
      <c r="A217" s="417"/>
      <c r="B217" s="418" t="s">
        <v>882</v>
      </c>
      <c r="C217" s="407" t="s">
        <v>883</v>
      </c>
      <c r="D217" s="418" t="s">
        <v>884</v>
      </c>
      <c r="E217" s="407" t="s">
        <v>885</v>
      </c>
      <c r="F217" s="407">
        <v>10</v>
      </c>
      <c r="G217" s="408">
        <v>0</v>
      </c>
      <c r="H217" s="409">
        <v>0</v>
      </c>
      <c r="I217" s="428">
        <f t="shared" si="53"/>
        <v>0</v>
      </c>
      <c r="J217" s="407" t="s">
        <v>839</v>
      </c>
      <c r="K217" s="410">
        <f t="shared" si="54"/>
        <v>0</v>
      </c>
      <c r="L217" s="407">
        <v>6</v>
      </c>
      <c r="M217" s="412">
        <v>6</v>
      </c>
      <c r="N217" s="428">
        <f t="shared" si="45"/>
        <v>1</v>
      </c>
      <c r="O217" s="407"/>
      <c r="P217" s="410">
        <f t="shared" si="46"/>
        <v>0.6</v>
      </c>
      <c r="Q217" s="413"/>
      <c r="R217" s="414"/>
      <c r="S217" s="428">
        <f t="shared" si="51"/>
        <v>0</v>
      </c>
      <c r="T217" s="407"/>
      <c r="U217" s="410">
        <f t="shared" si="48"/>
        <v>0.6</v>
      </c>
      <c r="V217" s="407"/>
      <c r="W217" s="407"/>
      <c r="X217" s="428">
        <f t="shared" si="50"/>
        <v>0</v>
      </c>
      <c r="Y217" s="415"/>
      <c r="Z217" s="410">
        <f t="shared" si="52"/>
        <v>0.6</v>
      </c>
    </row>
    <row r="218" spans="1:26" ht="128.25" x14ac:dyDescent="0.25">
      <c r="A218" s="424" t="s">
        <v>886</v>
      </c>
      <c r="B218" s="418" t="s">
        <v>887</v>
      </c>
      <c r="C218" s="407" t="s">
        <v>888</v>
      </c>
      <c r="D218" s="418" t="s">
        <v>889</v>
      </c>
      <c r="E218" s="407" t="s">
        <v>890</v>
      </c>
      <c r="F218" s="407">
        <v>6</v>
      </c>
      <c r="G218" s="408">
        <v>0</v>
      </c>
      <c r="H218" s="409">
        <v>0</v>
      </c>
      <c r="I218" s="428">
        <f t="shared" si="53"/>
        <v>0</v>
      </c>
      <c r="J218" s="407" t="s">
        <v>839</v>
      </c>
      <c r="K218" s="410">
        <f t="shared" si="54"/>
        <v>0</v>
      </c>
      <c r="L218" s="407">
        <v>2</v>
      </c>
      <c r="M218" s="412">
        <v>2</v>
      </c>
      <c r="N218" s="428">
        <v>1</v>
      </c>
      <c r="O218" s="407"/>
      <c r="P218" s="410">
        <f t="shared" si="46"/>
        <v>0.33333333333333331</v>
      </c>
      <c r="Q218" s="413"/>
      <c r="R218" s="414"/>
      <c r="S218" s="428"/>
      <c r="T218" s="407"/>
      <c r="U218" s="410">
        <f t="shared" si="48"/>
        <v>0.33333333333333331</v>
      </c>
      <c r="V218" s="407"/>
      <c r="W218" s="407"/>
      <c r="X218" s="428"/>
      <c r="Y218" s="415"/>
      <c r="Z218" s="410">
        <f t="shared" si="52"/>
        <v>0.33333333333333331</v>
      </c>
    </row>
    <row r="219" spans="1:26" ht="99.75" x14ac:dyDescent="0.25">
      <c r="A219" s="426"/>
      <c r="B219" s="431" t="s">
        <v>891</v>
      </c>
      <c r="C219" s="407" t="s">
        <v>892</v>
      </c>
      <c r="D219" s="407" t="s">
        <v>893</v>
      </c>
      <c r="E219" s="407" t="s">
        <v>894</v>
      </c>
      <c r="F219" s="407">
        <v>40</v>
      </c>
      <c r="G219" s="408">
        <v>0</v>
      </c>
      <c r="H219" s="409">
        <v>0</v>
      </c>
      <c r="I219" s="428">
        <f t="shared" si="53"/>
        <v>0</v>
      </c>
      <c r="J219" s="413" t="s">
        <v>839</v>
      </c>
      <c r="K219" s="410">
        <f t="shared" si="54"/>
        <v>0</v>
      </c>
      <c r="L219" s="407">
        <v>1</v>
      </c>
      <c r="M219" s="412">
        <v>1</v>
      </c>
      <c r="N219" s="428">
        <f t="shared" si="45"/>
        <v>1</v>
      </c>
      <c r="O219" s="407"/>
      <c r="P219" s="410">
        <f t="shared" si="46"/>
        <v>2.5000000000000001E-2</v>
      </c>
      <c r="Q219" s="413"/>
      <c r="R219" s="414"/>
      <c r="S219" s="428">
        <f t="shared" si="51"/>
        <v>0</v>
      </c>
      <c r="T219" s="415"/>
      <c r="U219" s="410">
        <f t="shared" si="48"/>
        <v>2.5000000000000001E-2</v>
      </c>
      <c r="V219" s="407"/>
      <c r="W219" s="407"/>
      <c r="X219" s="428">
        <f t="shared" si="50"/>
        <v>0</v>
      </c>
      <c r="Y219" s="415"/>
      <c r="Z219" s="410">
        <f t="shared" si="52"/>
        <v>2.5000000000000001E-2</v>
      </c>
    </row>
    <row r="220" spans="1:26" ht="285" x14ac:dyDescent="0.25">
      <c r="A220" s="417" t="s">
        <v>895</v>
      </c>
      <c r="B220" s="418" t="s">
        <v>896</v>
      </c>
      <c r="C220" s="418" t="s">
        <v>897</v>
      </c>
      <c r="D220" s="407" t="s">
        <v>898</v>
      </c>
      <c r="E220" s="418" t="s">
        <v>899</v>
      </c>
      <c r="F220" s="407">
        <v>20</v>
      </c>
      <c r="G220" s="408">
        <v>0</v>
      </c>
      <c r="H220" s="409">
        <v>0</v>
      </c>
      <c r="I220" s="428">
        <f t="shared" si="53"/>
        <v>0</v>
      </c>
      <c r="J220" s="413" t="s">
        <v>839</v>
      </c>
      <c r="K220" s="410">
        <f t="shared" si="54"/>
        <v>0</v>
      </c>
      <c r="L220" s="407">
        <v>8</v>
      </c>
      <c r="M220" s="412">
        <v>8</v>
      </c>
      <c r="N220" s="428">
        <f t="shared" ref="N220:N256" si="55">IFERROR((L220/M220),0)</f>
        <v>1</v>
      </c>
      <c r="O220" s="407"/>
      <c r="P220" s="410">
        <f t="shared" si="46"/>
        <v>0.4</v>
      </c>
      <c r="Q220" s="413"/>
      <c r="R220" s="414"/>
      <c r="S220" s="428">
        <f t="shared" si="51"/>
        <v>0</v>
      </c>
      <c r="T220" s="415"/>
      <c r="U220" s="410">
        <f t="shared" si="48"/>
        <v>0.4</v>
      </c>
      <c r="V220" s="407"/>
      <c r="W220" s="407"/>
      <c r="X220" s="428">
        <f t="shared" si="50"/>
        <v>0</v>
      </c>
      <c r="Y220" s="415"/>
      <c r="Z220" s="410">
        <f t="shared" si="52"/>
        <v>0.4</v>
      </c>
    </row>
    <row r="221" spans="1:26" ht="71.25" x14ac:dyDescent="0.25">
      <c r="A221" s="417"/>
      <c r="B221" s="424" t="s">
        <v>900</v>
      </c>
      <c r="C221" s="418" t="s">
        <v>901</v>
      </c>
      <c r="D221" s="418" t="s">
        <v>902</v>
      </c>
      <c r="E221" s="418" t="s">
        <v>903</v>
      </c>
      <c r="F221" s="407">
        <v>13</v>
      </c>
      <c r="G221" s="408">
        <v>4</v>
      </c>
      <c r="H221" s="409">
        <v>4</v>
      </c>
      <c r="I221" s="428">
        <f t="shared" si="53"/>
        <v>1</v>
      </c>
      <c r="J221" s="413" t="s">
        <v>839</v>
      </c>
      <c r="K221" s="410">
        <f t="shared" si="54"/>
        <v>0.30769230769230771</v>
      </c>
      <c r="L221" s="407">
        <v>13</v>
      </c>
      <c r="M221" s="412">
        <v>13</v>
      </c>
      <c r="N221" s="428">
        <f t="shared" si="55"/>
        <v>1</v>
      </c>
      <c r="O221" s="407"/>
      <c r="P221" s="410">
        <f t="shared" si="46"/>
        <v>1.3076923076923077</v>
      </c>
      <c r="Q221" s="413"/>
      <c r="R221" s="414"/>
      <c r="S221" s="428">
        <f t="shared" si="51"/>
        <v>0</v>
      </c>
      <c r="T221" s="415"/>
      <c r="U221" s="410">
        <f t="shared" si="48"/>
        <v>1.3076923076923077</v>
      </c>
      <c r="V221" s="407"/>
      <c r="W221" s="407"/>
      <c r="X221" s="428">
        <f t="shared" si="50"/>
        <v>0</v>
      </c>
      <c r="Y221" s="415"/>
      <c r="Z221" s="410">
        <f t="shared" si="52"/>
        <v>1.3076923076923077</v>
      </c>
    </row>
    <row r="222" spans="1:26" ht="370.5" x14ac:dyDescent="0.25">
      <c r="A222" s="417"/>
      <c r="B222" s="432"/>
      <c r="C222" s="407" t="s">
        <v>904</v>
      </c>
      <c r="D222" s="407" t="s">
        <v>905</v>
      </c>
      <c r="E222" s="418" t="s">
        <v>906</v>
      </c>
      <c r="F222" s="407">
        <v>46</v>
      </c>
      <c r="G222" s="408">
        <v>0</v>
      </c>
      <c r="H222" s="409">
        <v>0</v>
      </c>
      <c r="I222" s="428">
        <f t="shared" si="53"/>
        <v>0</v>
      </c>
      <c r="J222" s="407" t="s">
        <v>907</v>
      </c>
      <c r="K222" s="410">
        <f t="shared" si="54"/>
        <v>0</v>
      </c>
      <c r="L222" s="407">
        <v>13</v>
      </c>
      <c r="M222" s="412">
        <v>13</v>
      </c>
      <c r="N222" s="428">
        <f t="shared" si="55"/>
        <v>1</v>
      </c>
      <c r="O222" s="407"/>
      <c r="P222" s="410">
        <f t="shared" si="46"/>
        <v>0.28260869565217389</v>
      </c>
      <c r="Q222" s="413"/>
      <c r="R222" s="414"/>
      <c r="S222" s="428">
        <f t="shared" si="51"/>
        <v>0</v>
      </c>
      <c r="T222" s="407"/>
      <c r="U222" s="410">
        <f t="shared" si="48"/>
        <v>0.28260869565217389</v>
      </c>
      <c r="V222" s="407"/>
      <c r="W222" s="407"/>
      <c r="X222" s="428">
        <f t="shared" si="50"/>
        <v>0</v>
      </c>
      <c r="Y222" s="415"/>
      <c r="Z222" s="410">
        <f t="shared" si="52"/>
        <v>0.28260869565217389</v>
      </c>
    </row>
    <row r="223" spans="1:26" ht="57" x14ac:dyDescent="0.25">
      <c r="A223" s="417"/>
      <c r="B223" s="426"/>
      <c r="C223" s="407" t="s">
        <v>908</v>
      </c>
      <c r="D223" s="407"/>
      <c r="E223" s="418" t="s">
        <v>909</v>
      </c>
      <c r="F223" s="407">
        <v>15</v>
      </c>
      <c r="G223" s="408">
        <v>0</v>
      </c>
      <c r="H223" s="409">
        <v>0</v>
      </c>
      <c r="I223" s="428">
        <f t="shared" si="53"/>
        <v>0</v>
      </c>
      <c r="J223" s="413" t="s">
        <v>839</v>
      </c>
      <c r="K223" s="410">
        <f t="shared" si="54"/>
        <v>0</v>
      </c>
      <c r="L223" s="407">
        <v>15</v>
      </c>
      <c r="M223" s="412">
        <v>15</v>
      </c>
      <c r="N223" s="428">
        <f t="shared" si="55"/>
        <v>1</v>
      </c>
      <c r="O223" s="407"/>
      <c r="P223" s="410">
        <f t="shared" si="46"/>
        <v>1</v>
      </c>
      <c r="Q223" s="413"/>
      <c r="R223" s="414"/>
      <c r="S223" s="428">
        <f t="shared" si="51"/>
        <v>0</v>
      </c>
      <c r="T223" s="415"/>
      <c r="U223" s="410">
        <f t="shared" si="48"/>
        <v>1</v>
      </c>
      <c r="V223" s="407"/>
      <c r="W223" s="407"/>
      <c r="X223" s="428">
        <f t="shared" si="50"/>
        <v>0</v>
      </c>
      <c r="Y223" s="415"/>
      <c r="Z223" s="410">
        <f t="shared" si="52"/>
        <v>1</v>
      </c>
    </row>
    <row r="224" spans="1:26" ht="409.5" x14ac:dyDescent="0.25">
      <c r="A224" s="424" t="s">
        <v>910</v>
      </c>
      <c r="B224" s="424" t="s">
        <v>911</v>
      </c>
      <c r="C224" s="407" t="s">
        <v>912</v>
      </c>
      <c r="D224" s="407" t="s">
        <v>913</v>
      </c>
      <c r="E224" s="407" t="s">
        <v>914</v>
      </c>
      <c r="F224" s="433">
        <v>52</v>
      </c>
      <c r="G224" s="408">
        <v>4</v>
      </c>
      <c r="H224" s="409">
        <v>4</v>
      </c>
      <c r="I224" s="428">
        <f t="shared" si="53"/>
        <v>1</v>
      </c>
      <c r="J224" s="413" t="s">
        <v>915</v>
      </c>
      <c r="K224" s="410">
        <f t="shared" si="54"/>
        <v>7.6923076923076927E-2</v>
      </c>
      <c r="L224" s="407">
        <v>16</v>
      </c>
      <c r="M224" s="412">
        <v>16</v>
      </c>
      <c r="N224" s="428">
        <f t="shared" si="55"/>
        <v>1</v>
      </c>
      <c r="O224" s="407"/>
      <c r="P224" s="410">
        <f t="shared" si="46"/>
        <v>0.38461538461538464</v>
      </c>
      <c r="Q224" s="413"/>
      <c r="R224" s="414"/>
      <c r="S224" s="428"/>
      <c r="T224" s="415"/>
      <c r="U224" s="410">
        <f t="shared" si="48"/>
        <v>0.38461538461538464</v>
      </c>
      <c r="V224" s="407"/>
      <c r="W224" s="407"/>
      <c r="X224" s="428"/>
      <c r="Y224" s="415"/>
      <c r="Z224" s="410">
        <f t="shared" si="52"/>
        <v>0.38461538461538464</v>
      </c>
    </row>
    <row r="225" spans="1:26" ht="285" x14ac:dyDescent="0.25">
      <c r="A225" s="432"/>
      <c r="B225" s="432"/>
      <c r="C225" s="434" t="s">
        <v>916</v>
      </c>
      <c r="D225" s="407" t="s">
        <v>917</v>
      </c>
      <c r="E225" s="418" t="s">
        <v>918</v>
      </c>
      <c r="F225" s="407">
        <v>24</v>
      </c>
      <c r="G225" s="408">
        <v>3</v>
      </c>
      <c r="H225" s="409">
        <v>3</v>
      </c>
      <c r="I225" s="428">
        <f t="shared" si="53"/>
        <v>1</v>
      </c>
      <c r="J225" s="413" t="s">
        <v>919</v>
      </c>
      <c r="K225" s="410">
        <f t="shared" si="54"/>
        <v>0.125</v>
      </c>
      <c r="L225" s="407">
        <v>5</v>
      </c>
      <c r="M225" s="412">
        <v>5</v>
      </c>
      <c r="N225" s="428">
        <f t="shared" si="55"/>
        <v>1</v>
      </c>
      <c r="O225" s="407"/>
      <c r="P225" s="410">
        <f>IFERROR(IF(#REF!="Según demanda",(L225+G225)/(H225+M225),(L225+G225)/#REF!),0)</f>
        <v>0</v>
      </c>
      <c r="Q225" s="413"/>
      <c r="R225" s="414"/>
      <c r="S225" s="428">
        <f t="shared" si="51"/>
        <v>0</v>
      </c>
      <c r="T225" s="415"/>
      <c r="U225" s="410">
        <f>IFERROR(IF(#REF!="Según demanda",(Q225+L225+G225)/(H225+M225+R225),(Q225+L225+G225)/#REF!),0)</f>
        <v>0</v>
      </c>
      <c r="V225" s="407"/>
      <c r="W225" s="407"/>
      <c r="X225" s="428">
        <f t="shared" si="50"/>
        <v>0</v>
      </c>
      <c r="Y225" s="415"/>
      <c r="Z225" s="410">
        <f>IFERROR(IF(#REF!="Según demanda",(V225+Q225+L225+G225)/(H225+M225+R225+W225),(V225+Q225+L225+G225)/#REF!),0)</f>
        <v>0</v>
      </c>
    </row>
    <row r="226" spans="1:26" ht="57" x14ac:dyDescent="0.25">
      <c r="A226" s="426"/>
      <c r="B226" s="426"/>
      <c r="C226" s="407" t="s">
        <v>920</v>
      </c>
      <c r="D226" s="407" t="s">
        <v>921</v>
      </c>
      <c r="E226" s="407" t="s">
        <v>922</v>
      </c>
      <c r="F226" s="407">
        <v>4</v>
      </c>
      <c r="G226" s="408">
        <v>0</v>
      </c>
      <c r="H226" s="409">
        <v>0</v>
      </c>
      <c r="I226" s="428">
        <f t="shared" si="53"/>
        <v>0</v>
      </c>
      <c r="J226" s="413" t="s">
        <v>839</v>
      </c>
      <c r="K226" s="410">
        <f t="shared" si="54"/>
        <v>0</v>
      </c>
      <c r="L226" s="407">
        <v>3</v>
      </c>
      <c r="M226" s="412">
        <v>3</v>
      </c>
      <c r="N226" s="428">
        <f t="shared" si="55"/>
        <v>1</v>
      </c>
      <c r="O226" s="407"/>
      <c r="P226" s="410">
        <f t="shared" si="46"/>
        <v>0.75</v>
      </c>
      <c r="Q226" s="413"/>
      <c r="R226" s="414"/>
      <c r="S226" s="428">
        <f t="shared" si="51"/>
        <v>0</v>
      </c>
      <c r="T226" s="415"/>
      <c r="U226" s="410">
        <f t="shared" si="48"/>
        <v>0.75</v>
      </c>
      <c r="V226" s="407"/>
      <c r="W226" s="407"/>
      <c r="X226" s="428">
        <f t="shared" si="50"/>
        <v>0</v>
      </c>
      <c r="Y226" s="415"/>
      <c r="Z226" s="410">
        <f t="shared" si="52"/>
        <v>0.75</v>
      </c>
    </row>
    <row r="227" spans="1:26" ht="313.5" x14ac:dyDescent="0.25">
      <c r="A227" s="417" t="s">
        <v>923</v>
      </c>
      <c r="B227" s="424" t="s">
        <v>924</v>
      </c>
      <c r="C227" s="407" t="s">
        <v>925</v>
      </c>
      <c r="D227" s="435" t="s">
        <v>926</v>
      </c>
      <c r="E227" s="407" t="s">
        <v>927</v>
      </c>
      <c r="F227" s="407">
        <v>30</v>
      </c>
      <c r="G227" s="408">
        <v>4</v>
      </c>
      <c r="H227" s="409">
        <v>4</v>
      </c>
      <c r="I227" s="428">
        <f t="shared" si="53"/>
        <v>1</v>
      </c>
      <c r="J227" s="413" t="s">
        <v>928</v>
      </c>
      <c r="K227" s="410">
        <f>IFERROR(IF(F227="Según demanda",G227/H227,G227/F227),0)</f>
        <v>0.13333333333333333</v>
      </c>
      <c r="L227" s="407">
        <v>25</v>
      </c>
      <c r="M227" s="412">
        <v>25</v>
      </c>
      <c r="N227" s="428">
        <f t="shared" si="55"/>
        <v>1</v>
      </c>
      <c r="O227" s="407"/>
      <c r="P227" s="410">
        <f t="shared" si="46"/>
        <v>0.96666666666666667</v>
      </c>
      <c r="Q227" s="413"/>
      <c r="R227" s="414"/>
      <c r="S227" s="428">
        <f t="shared" si="51"/>
        <v>0</v>
      </c>
      <c r="T227" s="415"/>
      <c r="U227" s="410">
        <f t="shared" si="48"/>
        <v>0.96666666666666667</v>
      </c>
      <c r="V227" s="407"/>
      <c r="W227" s="407"/>
      <c r="X227" s="428">
        <f t="shared" si="50"/>
        <v>0</v>
      </c>
      <c r="Y227" s="415"/>
      <c r="Z227" s="410">
        <f t="shared" si="52"/>
        <v>0.96666666666666667</v>
      </c>
    </row>
    <row r="228" spans="1:26" ht="285" x14ac:dyDescent="0.25">
      <c r="A228" s="417"/>
      <c r="B228" s="426"/>
      <c r="C228" s="407" t="s">
        <v>929</v>
      </c>
      <c r="D228" s="435" t="s">
        <v>926</v>
      </c>
      <c r="E228" s="407" t="s">
        <v>930</v>
      </c>
      <c r="F228" s="407">
        <v>30</v>
      </c>
      <c r="G228" s="408">
        <v>5</v>
      </c>
      <c r="H228" s="409">
        <v>5</v>
      </c>
      <c r="I228" s="428">
        <f t="shared" si="53"/>
        <v>1</v>
      </c>
      <c r="J228" s="413" t="s">
        <v>931</v>
      </c>
      <c r="K228" s="410">
        <f>IFERROR(IF(F228="Según demanda",G228/H228,G228/F228),0)</f>
        <v>0.16666666666666666</v>
      </c>
      <c r="L228" s="407">
        <v>25</v>
      </c>
      <c r="M228" s="412">
        <v>25</v>
      </c>
      <c r="N228" s="428">
        <f t="shared" si="55"/>
        <v>1</v>
      </c>
      <c r="O228" s="407"/>
      <c r="P228" s="410">
        <f t="shared" si="46"/>
        <v>1</v>
      </c>
      <c r="Q228" s="413"/>
      <c r="R228" s="414"/>
      <c r="S228" s="428"/>
      <c r="T228" s="415"/>
      <c r="U228" s="410">
        <f t="shared" si="48"/>
        <v>1</v>
      </c>
      <c r="V228" s="407"/>
      <c r="W228" s="407"/>
      <c r="X228" s="428"/>
      <c r="Y228" s="415"/>
      <c r="Z228" s="410">
        <f t="shared" si="52"/>
        <v>1</v>
      </c>
    </row>
    <row r="229" spans="1:26" ht="142.5" x14ac:dyDescent="0.25">
      <c r="A229" s="417"/>
      <c r="B229" s="417" t="s">
        <v>932</v>
      </c>
      <c r="C229" s="407" t="s">
        <v>933</v>
      </c>
      <c r="D229" s="435" t="s">
        <v>934</v>
      </c>
      <c r="E229" s="407" t="s">
        <v>935</v>
      </c>
      <c r="F229" s="407">
        <v>20</v>
      </c>
      <c r="G229" s="408">
        <v>5</v>
      </c>
      <c r="H229" s="409">
        <v>5</v>
      </c>
      <c r="I229" s="428">
        <f t="shared" si="53"/>
        <v>1</v>
      </c>
      <c r="J229" s="413" t="s">
        <v>936</v>
      </c>
      <c r="K229" s="410">
        <f t="shared" si="54"/>
        <v>0.25</v>
      </c>
      <c r="L229" s="407">
        <v>7</v>
      </c>
      <c r="M229" s="412">
        <v>7</v>
      </c>
      <c r="N229" s="428">
        <f t="shared" si="55"/>
        <v>1</v>
      </c>
      <c r="O229" s="407"/>
      <c r="P229" s="410">
        <f t="shared" si="46"/>
        <v>0.6</v>
      </c>
      <c r="Q229" s="413"/>
      <c r="R229" s="414"/>
      <c r="S229" s="428">
        <f t="shared" si="51"/>
        <v>0</v>
      </c>
      <c r="T229" s="415"/>
      <c r="U229" s="410">
        <f t="shared" si="48"/>
        <v>0.6</v>
      </c>
      <c r="V229" s="407"/>
      <c r="W229" s="407"/>
      <c r="X229" s="428">
        <f t="shared" si="50"/>
        <v>0</v>
      </c>
      <c r="Y229" s="415"/>
      <c r="Z229" s="410">
        <f t="shared" si="52"/>
        <v>0.6</v>
      </c>
    </row>
    <row r="230" spans="1:26" ht="99.75" x14ac:dyDescent="0.25">
      <c r="A230" s="417"/>
      <c r="B230" s="417"/>
      <c r="C230" s="407" t="s">
        <v>937</v>
      </c>
      <c r="D230" s="435" t="s">
        <v>938</v>
      </c>
      <c r="E230" s="407" t="s">
        <v>939</v>
      </c>
      <c r="F230" s="407">
        <v>1</v>
      </c>
      <c r="G230" s="408">
        <v>0</v>
      </c>
      <c r="H230" s="409">
        <v>0</v>
      </c>
      <c r="I230" s="428">
        <f t="shared" si="53"/>
        <v>0</v>
      </c>
      <c r="J230" s="413" t="s">
        <v>839</v>
      </c>
      <c r="K230" s="410">
        <f t="shared" si="54"/>
        <v>0</v>
      </c>
      <c r="L230" s="407">
        <v>1</v>
      </c>
      <c r="M230" s="412">
        <v>1</v>
      </c>
      <c r="N230" s="428">
        <f t="shared" si="55"/>
        <v>1</v>
      </c>
      <c r="O230" s="407"/>
      <c r="P230" s="410">
        <f t="shared" si="46"/>
        <v>1</v>
      </c>
      <c r="Q230" s="413"/>
      <c r="R230" s="414"/>
      <c r="S230" s="428">
        <f t="shared" si="51"/>
        <v>0</v>
      </c>
      <c r="T230" s="415"/>
      <c r="U230" s="410">
        <f t="shared" si="48"/>
        <v>1</v>
      </c>
      <c r="V230" s="407"/>
      <c r="W230" s="407"/>
      <c r="X230" s="428">
        <f t="shared" si="50"/>
        <v>0</v>
      </c>
      <c r="Y230" s="415"/>
      <c r="Z230" s="410">
        <f t="shared" si="52"/>
        <v>1</v>
      </c>
    </row>
    <row r="231" spans="1:26" ht="409.5" x14ac:dyDescent="0.25">
      <c r="A231" s="417" t="s">
        <v>940</v>
      </c>
      <c r="B231" s="417" t="s">
        <v>941</v>
      </c>
      <c r="C231" s="418" t="s">
        <v>942</v>
      </c>
      <c r="D231" s="407" t="s">
        <v>827</v>
      </c>
      <c r="E231" s="418" t="s">
        <v>943</v>
      </c>
      <c r="F231" s="435">
        <v>12</v>
      </c>
      <c r="G231" s="408">
        <v>3</v>
      </c>
      <c r="H231" s="408">
        <v>3</v>
      </c>
      <c r="I231" s="428">
        <f t="shared" si="53"/>
        <v>1</v>
      </c>
      <c r="J231" s="413" t="s">
        <v>944</v>
      </c>
      <c r="K231" s="410">
        <f>IFERROR(IF(D231="Según demanda",G231/H231,G231/D231),0)</f>
        <v>0</v>
      </c>
      <c r="L231" s="407">
        <v>11</v>
      </c>
      <c r="M231" s="412">
        <v>11</v>
      </c>
      <c r="N231" s="428">
        <f t="shared" si="55"/>
        <v>1</v>
      </c>
      <c r="O231" s="407"/>
      <c r="P231" s="410">
        <f>IFERROR(IF(D231="Según demanda",(L231+G231)/(H231+M231),(L231+G231)/D231),0)</f>
        <v>0</v>
      </c>
      <c r="Q231" s="413"/>
      <c r="R231" s="414"/>
      <c r="S231" s="428">
        <f t="shared" si="51"/>
        <v>0</v>
      </c>
      <c r="T231" s="415"/>
      <c r="U231" s="410">
        <f>IFERROR(IF(D231="Según demanda",(Q231+L231+G231)/(H231+M231+R231),(Q231+L231+G231)/D231),0)</f>
        <v>0</v>
      </c>
      <c r="V231" s="407"/>
      <c r="W231" s="407"/>
      <c r="X231" s="428">
        <f t="shared" si="50"/>
        <v>0</v>
      </c>
      <c r="Y231" s="415"/>
      <c r="Z231" s="410">
        <f>IFERROR(IF(D231="Según demanda",(V231+Q231+L231+G231)/(H231+M231+R231+W231),(V231+Q231+L231+G231)/D231),0)</f>
        <v>0</v>
      </c>
    </row>
    <row r="232" spans="1:26" ht="409.5" x14ac:dyDescent="0.25">
      <c r="A232" s="417"/>
      <c r="B232" s="417"/>
      <c r="C232" s="418" t="s">
        <v>945</v>
      </c>
      <c r="D232" s="407" t="s">
        <v>946</v>
      </c>
      <c r="E232" s="418" t="s">
        <v>947</v>
      </c>
      <c r="F232" s="435">
        <v>30</v>
      </c>
      <c r="G232" s="408">
        <v>7</v>
      </c>
      <c r="H232" s="408">
        <v>7</v>
      </c>
      <c r="I232" s="428">
        <f t="shared" si="53"/>
        <v>1</v>
      </c>
      <c r="J232" s="413" t="s">
        <v>948</v>
      </c>
      <c r="K232" s="410">
        <f>IFERROR(IF(D232="Según demanda",G232/H232,G232/D232),0)</f>
        <v>0</v>
      </c>
      <c r="L232" s="407">
        <v>3</v>
      </c>
      <c r="M232" s="412">
        <v>3</v>
      </c>
      <c r="N232" s="428">
        <f t="shared" si="55"/>
        <v>1</v>
      </c>
      <c r="O232" s="407"/>
      <c r="P232" s="410">
        <f>IFERROR(IF(D232="Según demanda",(L232+G232)/(H232+M232),(L232+G232)/D232),0)</f>
        <v>0</v>
      </c>
      <c r="Q232" s="413"/>
      <c r="R232" s="414"/>
      <c r="S232" s="428">
        <f t="shared" si="51"/>
        <v>0</v>
      </c>
      <c r="T232" s="415"/>
      <c r="U232" s="410">
        <f>IFERROR(IF(D232="Según demanda",(Q232+L232+G232)/(H232+M232+R232),(Q232+L232+G232)/D232),0)</f>
        <v>0</v>
      </c>
      <c r="V232" s="407"/>
      <c r="W232" s="407"/>
      <c r="X232" s="428">
        <f t="shared" si="50"/>
        <v>0</v>
      </c>
      <c r="Y232" s="415"/>
      <c r="Z232" s="410">
        <f>IFERROR(IF(D232="Según demanda",(V232+Q232+L232+G232)/(H232+M232+R232+W232),(V232+Q232+L232+G232)/D232),0)</f>
        <v>0</v>
      </c>
    </row>
    <row r="233" spans="1:26" ht="57" x14ac:dyDescent="0.25">
      <c r="A233" s="417"/>
      <c r="B233" s="417"/>
      <c r="C233" s="418" t="s">
        <v>949</v>
      </c>
      <c r="D233" s="436" t="s">
        <v>950</v>
      </c>
      <c r="E233" s="418" t="s">
        <v>951</v>
      </c>
      <c r="F233" s="421">
        <v>9</v>
      </c>
      <c r="G233" s="408">
        <v>0</v>
      </c>
      <c r="H233" s="408">
        <v>0</v>
      </c>
      <c r="I233" s="428">
        <f t="shared" si="53"/>
        <v>0</v>
      </c>
      <c r="J233" s="413" t="s">
        <v>839</v>
      </c>
      <c r="K233" s="410">
        <f>IFERROR(IF(D233="Según demanda",G233/H233,G233/D233),0)</f>
        <v>0</v>
      </c>
      <c r="L233" s="407">
        <v>3</v>
      </c>
      <c r="M233" s="412">
        <v>3</v>
      </c>
      <c r="N233" s="428">
        <f t="shared" si="55"/>
        <v>1</v>
      </c>
      <c r="O233" s="407"/>
      <c r="P233" s="410">
        <f t="shared" ref="P233:P256" si="56">IFERROR(IF(F233="Según demanda",(L233+G233)/(H233+M233),(L233+G233)/F233),0)</f>
        <v>0.33333333333333331</v>
      </c>
      <c r="Q233" s="413"/>
      <c r="R233" s="414"/>
      <c r="S233" s="428">
        <f t="shared" si="51"/>
        <v>0</v>
      </c>
      <c r="T233" s="415"/>
      <c r="U233" s="410">
        <f t="shared" ref="U233:U256" si="57">IFERROR(IF(F233="Según demanda",(Q233+L233+G233)/(H233+M233+R233),(Q233+L233+G233)/F233),0)</f>
        <v>0.33333333333333331</v>
      </c>
      <c r="V233" s="407"/>
      <c r="W233" s="407"/>
      <c r="X233" s="428">
        <f t="shared" si="50"/>
        <v>0</v>
      </c>
      <c r="Y233" s="415"/>
      <c r="Z233" s="410">
        <f t="shared" si="52"/>
        <v>0.33333333333333331</v>
      </c>
    </row>
    <row r="234" spans="1:26" ht="213.75" x14ac:dyDescent="0.25">
      <c r="A234" s="417"/>
      <c r="B234" s="417"/>
      <c r="C234" s="418" t="s">
        <v>952</v>
      </c>
      <c r="D234" s="436" t="s">
        <v>953</v>
      </c>
      <c r="E234" s="418" t="s">
        <v>954</v>
      </c>
      <c r="F234" s="418">
        <v>12</v>
      </c>
      <c r="G234" s="419">
        <v>3</v>
      </c>
      <c r="H234" s="419">
        <v>3</v>
      </c>
      <c r="I234" s="428">
        <f t="shared" si="53"/>
        <v>1</v>
      </c>
      <c r="J234" s="418" t="s">
        <v>955</v>
      </c>
      <c r="K234" s="410">
        <f t="shared" si="54"/>
        <v>0.25</v>
      </c>
      <c r="L234" s="419">
        <v>3</v>
      </c>
      <c r="M234" s="412">
        <v>3</v>
      </c>
      <c r="N234" s="428">
        <f t="shared" si="55"/>
        <v>1</v>
      </c>
      <c r="O234" s="418"/>
      <c r="P234" s="410">
        <f t="shared" si="56"/>
        <v>0.5</v>
      </c>
      <c r="Q234" s="413"/>
      <c r="R234" s="412"/>
      <c r="S234" s="428">
        <f t="shared" si="51"/>
        <v>0</v>
      </c>
      <c r="T234" s="418"/>
      <c r="U234" s="410">
        <f t="shared" si="57"/>
        <v>0.5</v>
      </c>
      <c r="V234" s="413"/>
      <c r="W234" s="414"/>
      <c r="X234" s="428">
        <f t="shared" si="50"/>
        <v>0</v>
      </c>
      <c r="Y234" s="413"/>
      <c r="Z234" s="410">
        <f t="shared" si="52"/>
        <v>0.5</v>
      </c>
    </row>
    <row r="235" spans="1:26" ht="285" x14ac:dyDescent="0.25">
      <c r="A235" s="417" t="s">
        <v>956</v>
      </c>
      <c r="B235" s="418" t="s">
        <v>957</v>
      </c>
      <c r="C235" s="437" t="s">
        <v>958</v>
      </c>
      <c r="D235" s="407" t="s">
        <v>959</v>
      </c>
      <c r="E235" s="418" t="s">
        <v>960</v>
      </c>
      <c r="F235" s="418">
        <v>10</v>
      </c>
      <c r="G235" s="419">
        <v>4</v>
      </c>
      <c r="H235" s="409">
        <v>4</v>
      </c>
      <c r="I235" s="428">
        <f t="shared" si="53"/>
        <v>1</v>
      </c>
      <c r="J235" s="418" t="s">
        <v>961</v>
      </c>
      <c r="K235" s="410">
        <f t="shared" si="54"/>
        <v>0.4</v>
      </c>
      <c r="L235" s="419">
        <v>9</v>
      </c>
      <c r="M235" s="412">
        <v>9</v>
      </c>
      <c r="N235" s="428">
        <f t="shared" si="55"/>
        <v>1</v>
      </c>
      <c r="O235" s="418"/>
      <c r="P235" s="410">
        <f t="shared" si="56"/>
        <v>1.3</v>
      </c>
      <c r="Q235" s="413"/>
      <c r="R235" s="412"/>
      <c r="S235" s="428">
        <f t="shared" si="51"/>
        <v>0</v>
      </c>
      <c r="T235" s="418"/>
      <c r="U235" s="410">
        <f t="shared" si="57"/>
        <v>1.3</v>
      </c>
      <c r="V235" s="413"/>
      <c r="W235" s="414"/>
      <c r="X235" s="428">
        <f t="shared" si="50"/>
        <v>0</v>
      </c>
      <c r="Y235" s="413"/>
      <c r="Z235" s="410">
        <f t="shared" si="52"/>
        <v>1.3</v>
      </c>
    </row>
    <row r="236" spans="1:26" ht="114" x14ac:dyDescent="0.25">
      <c r="A236" s="417"/>
      <c r="B236" s="418" t="s">
        <v>962</v>
      </c>
      <c r="C236" s="437" t="s">
        <v>963</v>
      </c>
      <c r="D236" s="407" t="s">
        <v>959</v>
      </c>
      <c r="E236" s="418" t="s">
        <v>960</v>
      </c>
      <c r="F236" s="418">
        <v>4</v>
      </c>
      <c r="G236" s="419"/>
      <c r="H236" s="409"/>
      <c r="I236" s="428">
        <f t="shared" si="53"/>
        <v>0</v>
      </c>
      <c r="J236" s="418"/>
      <c r="K236" s="410">
        <f t="shared" si="54"/>
        <v>0</v>
      </c>
      <c r="L236" s="419">
        <v>2</v>
      </c>
      <c r="M236" s="412">
        <v>2</v>
      </c>
      <c r="N236" s="428">
        <f t="shared" si="55"/>
        <v>1</v>
      </c>
      <c r="O236" s="418"/>
      <c r="P236" s="410">
        <f t="shared" si="56"/>
        <v>0.5</v>
      </c>
      <c r="Q236" s="413"/>
      <c r="R236" s="412"/>
      <c r="S236" s="428">
        <f t="shared" si="51"/>
        <v>0</v>
      </c>
      <c r="T236" s="413"/>
      <c r="U236" s="410">
        <f t="shared" si="57"/>
        <v>0.5</v>
      </c>
      <c r="V236" s="413"/>
      <c r="W236" s="414"/>
      <c r="X236" s="428">
        <f t="shared" si="50"/>
        <v>0</v>
      </c>
      <c r="Y236" s="413"/>
      <c r="Z236" s="410">
        <f t="shared" si="52"/>
        <v>0.5</v>
      </c>
    </row>
    <row r="237" spans="1:26" ht="57" x14ac:dyDescent="0.25">
      <c r="A237" s="417" t="s">
        <v>964</v>
      </c>
      <c r="B237" s="438" t="s">
        <v>965</v>
      </c>
      <c r="C237" s="407" t="s">
        <v>966</v>
      </c>
      <c r="D237" s="407" t="s">
        <v>967</v>
      </c>
      <c r="E237" s="418" t="s">
        <v>968</v>
      </c>
      <c r="F237" s="418">
        <v>4</v>
      </c>
      <c r="G237" s="419">
        <v>1</v>
      </c>
      <c r="H237" s="409">
        <v>1</v>
      </c>
      <c r="I237" s="428">
        <f t="shared" si="53"/>
        <v>1</v>
      </c>
      <c r="J237" s="418" t="s">
        <v>969</v>
      </c>
      <c r="K237" s="410">
        <f t="shared" si="54"/>
        <v>0.25</v>
      </c>
      <c r="L237" s="419">
        <v>4</v>
      </c>
      <c r="M237" s="412">
        <v>4</v>
      </c>
      <c r="N237" s="428">
        <f t="shared" si="55"/>
        <v>1</v>
      </c>
      <c r="O237" s="418"/>
      <c r="P237" s="410">
        <f t="shared" si="56"/>
        <v>1.25</v>
      </c>
      <c r="Q237" s="413"/>
      <c r="R237" s="412"/>
      <c r="S237" s="428">
        <f t="shared" si="51"/>
        <v>0</v>
      </c>
      <c r="T237" s="413"/>
      <c r="U237" s="410">
        <f t="shared" si="57"/>
        <v>1.25</v>
      </c>
      <c r="V237" s="413"/>
      <c r="W237" s="414"/>
      <c r="X237" s="428">
        <f t="shared" ref="X237:X256" si="58">IFERROR((V237/W237),0)</f>
        <v>0</v>
      </c>
      <c r="Y237" s="413"/>
      <c r="Z237" s="410">
        <f t="shared" si="52"/>
        <v>1.25</v>
      </c>
    </row>
    <row r="238" spans="1:26" ht="142.5" x14ac:dyDescent="0.25">
      <c r="A238" s="417"/>
      <c r="B238" s="439"/>
      <c r="C238" s="440" t="s">
        <v>970</v>
      </c>
      <c r="D238" s="407" t="s">
        <v>971</v>
      </c>
      <c r="E238" s="407" t="s">
        <v>972</v>
      </c>
      <c r="F238" s="418">
        <v>12</v>
      </c>
      <c r="G238" s="441">
        <v>2</v>
      </c>
      <c r="H238" s="442">
        <v>2</v>
      </c>
      <c r="I238" s="428">
        <f t="shared" si="53"/>
        <v>1</v>
      </c>
      <c r="J238" s="443" t="s">
        <v>973</v>
      </c>
      <c r="K238" s="410">
        <f t="shared" si="54"/>
        <v>0.16666666666666666</v>
      </c>
      <c r="L238" s="441">
        <v>4</v>
      </c>
      <c r="M238" s="444">
        <v>4</v>
      </c>
      <c r="N238" s="428">
        <f t="shared" si="55"/>
        <v>1</v>
      </c>
      <c r="O238" s="443"/>
      <c r="P238" s="410">
        <f t="shared" si="56"/>
        <v>0.5</v>
      </c>
      <c r="Q238" s="413"/>
      <c r="R238" s="412"/>
      <c r="S238" s="428">
        <f t="shared" si="51"/>
        <v>0</v>
      </c>
      <c r="T238" s="413"/>
      <c r="U238" s="410">
        <f t="shared" si="57"/>
        <v>0.5</v>
      </c>
      <c r="V238" s="413"/>
      <c r="W238" s="414"/>
      <c r="X238" s="428">
        <f t="shared" si="58"/>
        <v>0</v>
      </c>
      <c r="Y238" s="413"/>
      <c r="Z238" s="410">
        <f t="shared" si="52"/>
        <v>0.5</v>
      </c>
    </row>
    <row r="239" spans="1:26" ht="142.5" x14ac:dyDescent="0.25">
      <c r="A239" s="417"/>
      <c r="B239" s="439"/>
      <c r="C239" s="407" t="s">
        <v>974</v>
      </c>
      <c r="D239" s="407" t="s">
        <v>975</v>
      </c>
      <c r="E239" s="407" t="s">
        <v>976</v>
      </c>
      <c r="F239" s="418">
        <v>4</v>
      </c>
      <c r="G239" s="441">
        <v>1</v>
      </c>
      <c r="H239" s="442">
        <v>1</v>
      </c>
      <c r="I239" s="428">
        <f>IFERROR((G239/H239),0)</f>
        <v>1</v>
      </c>
      <c r="J239" s="418" t="s">
        <v>977</v>
      </c>
      <c r="K239" s="410">
        <f t="shared" si="54"/>
        <v>0.25</v>
      </c>
      <c r="L239" s="441">
        <v>1</v>
      </c>
      <c r="M239" s="444">
        <v>1</v>
      </c>
      <c r="N239" s="428">
        <f t="shared" si="55"/>
        <v>1</v>
      </c>
      <c r="O239" s="418"/>
      <c r="P239" s="410">
        <f t="shared" si="56"/>
        <v>0.5</v>
      </c>
      <c r="Q239" s="413"/>
      <c r="R239" s="412"/>
      <c r="S239" s="428">
        <f t="shared" si="51"/>
        <v>0</v>
      </c>
      <c r="T239" s="418"/>
      <c r="U239" s="410">
        <f t="shared" si="57"/>
        <v>0.5</v>
      </c>
      <c r="V239" s="413"/>
      <c r="W239" s="414"/>
      <c r="X239" s="428">
        <f t="shared" si="58"/>
        <v>0</v>
      </c>
      <c r="Y239" s="413"/>
      <c r="Z239" s="410">
        <f t="shared" si="52"/>
        <v>0.5</v>
      </c>
    </row>
    <row r="240" spans="1:26" ht="199.5" x14ac:dyDescent="0.25">
      <c r="A240" s="417"/>
      <c r="B240" s="445"/>
      <c r="C240" s="407" t="s">
        <v>978</v>
      </c>
      <c r="D240" s="407" t="s">
        <v>979</v>
      </c>
      <c r="E240" s="407" t="s">
        <v>980</v>
      </c>
      <c r="F240" s="418">
        <v>4</v>
      </c>
      <c r="G240" s="419">
        <v>1</v>
      </c>
      <c r="H240" s="409">
        <v>1</v>
      </c>
      <c r="I240" s="428">
        <f t="shared" si="53"/>
        <v>1</v>
      </c>
      <c r="J240" s="418" t="s">
        <v>981</v>
      </c>
      <c r="K240" s="410">
        <f t="shared" si="54"/>
        <v>0.25</v>
      </c>
      <c r="L240" s="419">
        <v>1</v>
      </c>
      <c r="M240" s="412">
        <v>1</v>
      </c>
      <c r="N240" s="428">
        <f t="shared" si="55"/>
        <v>1</v>
      </c>
      <c r="O240" s="418"/>
      <c r="P240" s="410">
        <f t="shared" si="56"/>
        <v>0.5</v>
      </c>
      <c r="Q240" s="413"/>
      <c r="R240" s="412"/>
      <c r="S240" s="428">
        <f t="shared" si="51"/>
        <v>0</v>
      </c>
      <c r="T240" s="413"/>
      <c r="U240" s="410">
        <f t="shared" si="57"/>
        <v>0.5</v>
      </c>
      <c r="V240" s="413"/>
      <c r="W240" s="414"/>
      <c r="X240" s="428">
        <f t="shared" si="58"/>
        <v>0</v>
      </c>
      <c r="Y240" s="413"/>
      <c r="Z240" s="410">
        <f t="shared" si="52"/>
        <v>0.5</v>
      </c>
    </row>
    <row r="241" spans="1:26" ht="71.25" x14ac:dyDescent="0.25">
      <c r="A241" s="417" t="s">
        <v>834</v>
      </c>
      <c r="B241" s="417" t="s">
        <v>982</v>
      </c>
      <c r="C241" s="407" t="s">
        <v>983</v>
      </c>
      <c r="D241" s="407" t="s">
        <v>984</v>
      </c>
      <c r="E241" s="418" t="s">
        <v>985</v>
      </c>
      <c r="F241" s="408">
        <v>8</v>
      </c>
      <c r="G241" s="412">
        <v>0</v>
      </c>
      <c r="H241" s="409">
        <v>0</v>
      </c>
      <c r="I241" s="428">
        <f t="shared" si="53"/>
        <v>0</v>
      </c>
      <c r="J241" s="413" t="s">
        <v>839</v>
      </c>
      <c r="K241" s="410">
        <f t="shared" si="54"/>
        <v>0</v>
      </c>
      <c r="L241" s="418">
        <v>4</v>
      </c>
      <c r="M241" s="412">
        <v>4</v>
      </c>
      <c r="N241" s="428">
        <f t="shared" si="55"/>
        <v>1</v>
      </c>
      <c r="O241" s="446"/>
      <c r="P241" s="410">
        <f t="shared" si="56"/>
        <v>0.5</v>
      </c>
      <c r="Q241" s="412"/>
      <c r="R241" s="412"/>
      <c r="S241" s="428">
        <f t="shared" si="51"/>
        <v>0</v>
      </c>
      <c r="T241" s="415"/>
      <c r="U241" s="410">
        <f t="shared" si="57"/>
        <v>0.5</v>
      </c>
      <c r="V241" s="413"/>
      <c r="W241" s="414"/>
      <c r="X241" s="428">
        <f t="shared" si="58"/>
        <v>0</v>
      </c>
      <c r="Y241" s="415"/>
      <c r="Z241" s="410">
        <f t="shared" si="52"/>
        <v>0.5</v>
      </c>
    </row>
    <row r="242" spans="1:26" ht="71.25" x14ac:dyDescent="0.25">
      <c r="A242" s="417"/>
      <c r="B242" s="417"/>
      <c r="C242" s="418" t="s">
        <v>986</v>
      </c>
      <c r="D242" s="407" t="s">
        <v>984</v>
      </c>
      <c r="E242" s="407" t="s">
        <v>987</v>
      </c>
      <c r="F242" s="408">
        <v>8</v>
      </c>
      <c r="G242" s="412">
        <v>0</v>
      </c>
      <c r="H242" s="409">
        <v>0</v>
      </c>
      <c r="I242" s="428">
        <f t="shared" si="53"/>
        <v>0</v>
      </c>
      <c r="J242" s="413" t="s">
        <v>839</v>
      </c>
      <c r="K242" s="410">
        <f t="shared" si="54"/>
        <v>0</v>
      </c>
      <c r="L242" s="418">
        <v>4</v>
      </c>
      <c r="M242" s="412">
        <v>4</v>
      </c>
      <c r="N242" s="428">
        <f t="shared" si="55"/>
        <v>1</v>
      </c>
      <c r="O242" s="446"/>
      <c r="P242" s="410">
        <f t="shared" si="56"/>
        <v>0.5</v>
      </c>
      <c r="Q242" s="412"/>
      <c r="R242" s="412"/>
      <c r="S242" s="428">
        <f t="shared" si="51"/>
        <v>0</v>
      </c>
      <c r="T242" s="415"/>
      <c r="U242" s="410">
        <f t="shared" si="57"/>
        <v>0.5</v>
      </c>
      <c r="V242" s="413"/>
      <c r="W242" s="414"/>
      <c r="X242" s="428">
        <f t="shared" si="58"/>
        <v>0</v>
      </c>
      <c r="Y242" s="415"/>
      <c r="Z242" s="410">
        <f t="shared" si="52"/>
        <v>0.5</v>
      </c>
    </row>
    <row r="243" spans="1:26" ht="75" x14ac:dyDescent="0.25">
      <c r="A243" s="447" t="s">
        <v>923</v>
      </c>
      <c r="B243" s="447" t="s">
        <v>988</v>
      </c>
      <c r="C243" s="407" t="s">
        <v>989</v>
      </c>
      <c r="D243" s="407" t="s">
        <v>990</v>
      </c>
      <c r="E243" s="407" t="s">
        <v>991</v>
      </c>
      <c r="F243" s="408">
        <v>5</v>
      </c>
      <c r="G243" s="412">
        <v>5</v>
      </c>
      <c r="H243" s="409">
        <v>5</v>
      </c>
      <c r="I243" s="428">
        <f t="shared" si="53"/>
        <v>1</v>
      </c>
      <c r="J243" s="433" t="s">
        <v>992</v>
      </c>
      <c r="K243" s="410">
        <f t="shared" si="54"/>
        <v>1</v>
      </c>
      <c r="L243" s="418"/>
      <c r="M243" s="412"/>
      <c r="N243" s="428">
        <f t="shared" si="55"/>
        <v>0</v>
      </c>
      <c r="O243" s="448"/>
      <c r="P243" s="410">
        <f t="shared" si="56"/>
        <v>1</v>
      </c>
      <c r="Q243" s="412"/>
      <c r="R243" s="412"/>
      <c r="S243" s="428">
        <f t="shared" si="51"/>
        <v>0</v>
      </c>
      <c r="T243" s="415"/>
      <c r="U243" s="410">
        <f t="shared" si="57"/>
        <v>1</v>
      </c>
      <c r="V243" s="415"/>
      <c r="W243" s="416"/>
      <c r="X243" s="428">
        <f t="shared" si="58"/>
        <v>0</v>
      </c>
      <c r="Y243" s="415"/>
      <c r="Z243" s="410">
        <f t="shared" si="52"/>
        <v>1</v>
      </c>
    </row>
    <row r="244" spans="1:26" ht="85.5" x14ac:dyDescent="0.25">
      <c r="A244" s="447"/>
      <c r="B244" s="447"/>
      <c r="C244" s="407" t="s">
        <v>993</v>
      </c>
      <c r="D244" s="407" t="s">
        <v>994</v>
      </c>
      <c r="E244" s="407" t="s">
        <v>995</v>
      </c>
      <c r="F244" s="421">
        <v>4</v>
      </c>
      <c r="G244" s="449">
        <v>0</v>
      </c>
      <c r="H244" s="450">
        <v>0</v>
      </c>
      <c r="I244" s="428">
        <f t="shared" si="53"/>
        <v>0</v>
      </c>
      <c r="J244" s="451" t="s">
        <v>839</v>
      </c>
      <c r="K244" s="410">
        <f t="shared" si="54"/>
        <v>0</v>
      </c>
      <c r="L244" s="421">
        <v>4</v>
      </c>
      <c r="M244" s="452">
        <v>4</v>
      </c>
      <c r="N244" s="428">
        <f t="shared" si="55"/>
        <v>1</v>
      </c>
      <c r="O244" s="453"/>
      <c r="P244" s="410">
        <f t="shared" si="56"/>
        <v>1</v>
      </c>
      <c r="Q244" s="452"/>
      <c r="R244" s="452"/>
      <c r="S244" s="428">
        <f t="shared" si="51"/>
        <v>0</v>
      </c>
      <c r="T244" s="453"/>
      <c r="U244" s="410">
        <f t="shared" si="57"/>
        <v>1</v>
      </c>
      <c r="V244" s="452"/>
      <c r="W244" s="452"/>
      <c r="X244" s="428">
        <f t="shared" si="58"/>
        <v>0</v>
      </c>
      <c r="Y244" s="453"/>
      <c r="Z244" s="410">
        <f t="shared" si="52"/>
        <v>1</v>
      </c>
    </row>
    <row r="245" spans="1:26" ht="71.25" x14ac:dyDescent="0.25">
      <c r="A245" s="447"/>
      <c r="B245" s="447"/>
      <c r="C245" s="407" t="s">
        <v>996</v>
      </c>
      <c r="D245" s="407" t="s">
        <v>994</v>
      </c>
      <c r="E245" s="407" t="s">
        <v>997</v>
      </c>
      <c r="F245" s="421">
        <v>6</v>
      </c>
      <c r="G245" s="449">
        <v>0</v>
      </c>
      <c r="H245" s="450">
        <v>0</v>
      </c>
      <c r="I245" s="428">
        <f t="shared" si="53"/>
        <v>0</v>
      </c>
      <c r="J245" s="451" t="s">
        <v>839</v>
      </c>
      <c r="K245" s="410">
        <f t="shared" si="54"/>
        <v>0</v>
      </c>
      <c r="L245" s="454">
        <v>6</v>
      </c>
      <c r="M245" s="452">
        <v>6</v>
      </c>
      <c r="N245" s="428">
        <f t="shared" si="55"/>
        <v>1</v>
      </c>
      <c r="O245" s="455"/>
      <c r="P245" s="410">
        <f t="shared" si="56"/>
        <v>1</v>
      </c>
      <c r="Q245" s="452"/>
      <c r="R245" s="452"/>
      <c r="S245" s="428">
        <f t="shared" si="51"/>
        <v>0</v>
      </c>
      <c r="T245" s="456"/>
      <c r="U245" s="410">
        <f t="shared" si="57"/>
        <v>1</v>
      </c>
      <c r="V245" s="452"/>
      <c r="W245" s="452"/>
      <c r="X245" s="428">
        <f t="shared" si="58"/>
        <v>0</v>
      </c>
      <c r="Y245" s="457"/>
      <c r="Z245" s="410">
        <f t="shared" si="52"/>
        <v>1</v>
      </c>
    </row>
    <row r="246" spans="1:26" ht="57" x14ac:dyDescent="0.25">
      <c r="A246" s="447"/>
      <c r="B246" s="447"/>
      <c r="C246" s="407" t="s">
        <v>998</v>
      </c>
      <c r="D246" s="407" t="s">
        <v>999</v>
      </c>
      <c r="E246" s="407" t="s">
        <v>1000</v>
      </c>
      <c r="F246" s="421">
        <v>40</v>
      </c>
      <c r="G246" s="449">
        <v>0</v>
      </c>
      <c r="H246" s="450">
        <v>0</v>
      </c>
      <c r="I246" s="428">
        <f t="shared" si="53"/>
        <v>0</v>
      </c>
      <c r="J246" s="451" t="s">
        <v>839</v>
      </c>
      <c r="K246" s="410">
        <f t="shared" si="54"/>
        <v>0</v>
      </c>
      <c r="L246" s="454">
        <v>7</v>
      </c>
      <c r="M246" s="452">
        <v>7</v>
      </c>
      <c r="N246" s="428">
        <f t="shared" si="55"/>
        <v>1</v>
      </c>
      <c r="O246" s="455"/>
      <c r="P246" s="410">
        <f t="shared" si="56"/>
        <v>0.17499999999999999</v>
      </c>
      <c r="Q246" s="452"/>
      <c r="R246" s="452"/>
      <c r="S246" s="428">
        <f t="shared" si="51"/>
        <v>0</v>
      </c>
      <c r="T246" s="455"/>
      <c r="U246" s="410">
        <f t="shared" si="57"/>
        <v>0.17499999999999999</v>
      </c>
      <c r="V246" s="452"/>
      <c r="W246" s="452"/>
      <c r="X246" s="428">
        <f t="shared" si="58"/>
        <v>0</v>
      </c>
      <c r="Y246" s="455"/>
      <c r="Z246" s="410">
        <f t="shared" si="52"/>
        <v>0.17499999999999999</v>
      </c>
    </row>
    <row r="247" spans="1:26" ht="99.75" x14ac:dyDescent="0.25">
      <c r="A247" s="447" t="s">
        <v>1001</v>
      </c>
      <c r="B247" s="447" t="s">
        <v>1002</v>
      </c>
      <c r="C247" s="407" t="s">
        <v>1003</v>
      </c>
      <c r="D247" s="407" t="s">
        <v>1004</v>
      </c>
      <c r="E247" s="418" t="s">
        <v>1005</v>
      </c>
      <c r="F247" s="407">
        <v>6</v>
      </c>
      <c r="G247" s="449">
        <v>0</v>
      </c>
      <c r="H247" s="450">
        <v>0</v>
      </c>
      <c r="I247" s="428">
        <f t="shared" si="53"/>
        <v>0</v>
      </c>
      <c r="J247" s="454" t="s">
        <v>839</v>
      </c>
      <c r="K247" s="410">
        <f t="shared" si="54"/>
        <v>0</v>
      </c>
      <c r="L247" s="454">
        <v>6</v>
      </c>
      <c r="M247" s="452">
        <v>6</v>
      </c>
      <c r="N247" s="428">
        <f t="shared" si="55"/>
        <v>1</v>
      </c>
      <c r="O247" s="456"/>
      <c r="P247" s="410">
        <f t="shared" si="56"/>
        <v>1</v>
      </c>
      <c r="Q247" s="452"/>
      <c r="R247" s="452"/>
      <c r="S247" s="428">
        <f t="shared" si="51"/>
        <v>0</v>
      </c>
      <c r="T247" s="456"/>
      <c r="U247" s="410">
        <f t="shared" si="57"/>
        <v>1</v>
      </c>
      <c r="V247" s="452"/>
      <c r="W247" s="452"/>
      <c r="X247" s="428">
        <f t="shared" si="58"/>
        <v>0</v>
      </c>
      <c r="Y247" s="456"/>
      <c r="Z247" s="410">
        <f t="shared" si="52"/>
        <v>1</v>
      </c>
    </row>
    <row r="248" spans="1:26" ht="195" x14ac:dyDescent="0.25">
      <c r="A248" s="447"/>
      <c r="B248" s="447"/>
      <c r="C248" s="407" t="s">
        <v>1006</v>
      </c>
      <c r="D248" s="407" t="s">
        <v>1007</v>
      </c>
      <c r="E248" s="407" t="s">
        <v>1008</v>
      </c>
      <c r="F248" s="407">
        <v>52</v>
      </c>
      <c r="G248" s="449">
        <v>13</v>
      </c>
      <c r="H248" s="450">
        <v>13</v>
      </c>
      <c r="I248" s="428">
        <f t="shared" si="53"/>
        <v>1</v>
      </c>
      <c r="J248" s="454" t="s">
        <v>1009</v>
      </c>
      <c r="K248" s="410">
        <f t="shared" si="54"/>
        <v>0.25</v>
      </c>
      <c r="L248" s="454">
        <v>13</v>
      </c>
      <c r="M248" s="452">
        <v>13</v>
      </c>
      <c r="N248" s="428">
        <f t="shared" si="55"/>
        <v>1</v>
      </c>
      <c r="O248" s="456"/>
      <c r="P248" s="410">
        <f t="shared" si="56"/>
        <v>0.5</v>
      </c>
      <c r="Q248" s="452"/>
      <c r="R248" s="452"/>
      <c r="S248" s="428">
        <f t="shared" si="51"/>
        <v>0</v>
      </c>
      <c r="T248" s="458"/>
      <c r="U248" s="410">
        <f t="shared" si="57"/>
        <v>0.5</v>
      </c>
      <c r="V248" s="452"/>
      <c r="W248" s="452"/>
      <c r="X248" s="428">
        <f t="shared" si="58"/>
        <v>0</v>
      </c>
      <c r="Y248" s="458"/>
      <c r="Z248" s="410">
        <f t="shared" si="52"/>
        <v>0.5</v>
      </c>
    </row>
    <row r="249" spans="1:26" ht="85.5" x14ac:dyDescent="0.25">
      <c r="A249" s="447"/>
      <c r="B249" s="459" t="s">
        <v>1010</v>
      </c>
      <c r="C249" s="407" t="s">
        <v>1011</v>
      </c>
      <c r="D249" s="407" t="s">
        <v>1012</v>
      </c>
      <c r="E249" s="407" t="s">
        <v>1013</v>
      </c>
      <c r="F249" s="407">
        <v>1</v>
      </c>
      <c r="G249" s="449">
        <v>0</v>
      </c>
      <c r="H249" s="450">
        <v>0</v>
      </c>
      <c r="I249" s="428">
        <f t="shared" si="53"/>
        <v>0</v>
      </c>
      <c r="J249" s="433" t="s">
        <v>1014</v>
      </c>
      <c r="K249" s="410">
        <f t="shared" si="54"/>
        <v>0</v>
      </c>
      <c r="L249" s="454">
        <v>0</v>
      </c>
      <c r="M249" s="452">
        <v>0</v>
      </c>
      <c r="N249" s="428">
        <f t="shared" si="55"/>
        <v>0</v>
      </c>
      <c r="O249" s="460"/>
      <c r="P249" s="410">
        <f t="shared" si="56"/>
        <v>0</v>
      </c>
      <c r="Q249" s="452"/>
      <c r="R249" s="452"/>
      <c r="S249" s="428">
        <f t="shared" si="51"/>
        <v>0</v>
      </c>
      <c r="T249" s="461"/>
      <c r="U249" s="410">
        <f t="shared" si="57"/>
        <v>0</v>
      </c>
      <c r="V249" s="452"/>
      <c r="W249" s="452"/>
      <c r="X249" s="428">
        <f t="shared" si="58"/>
        <v>0</v>
      </c>
      <c r="Y249" s="461"/>
      <c r="Z249" s="410">
        <f t="shared" si="52"/>
        <v>0</v>
      </c>
    </row>
    <row r="250" spans="1:26" ht="180" x14ac:dyDescent="0.25">
      <c r="A250" s="447"/>
      <c r="B250" s="459"/>
      <c r="C250" s="407" t="s">
        <v>1015</v>
      </c>
      <c r="D250" s="407" t="s">
        <v>1016</v>
      </c>
      <c r="E250" s="407" t="s">
        <v>1017</v>
      </c>
      <c r="F250" s="407" t="s">
        <v>1018</v>
      </c>
      <c r="G250" s="449">
        <v>12</v>
      </c>
      <c r="H250" s="450">
        <v>12</v>
      </c>
      <c r="I250" s="428">
        <f t="shared" si="53"/>
        <v>1</v>
      </c>
      <c r="J250" s="454" t="s">
        <v>1019</v>
      </c>
      <c r="K250" s="410">
        <f t="shared" si="54"/>
        <v>0</v>
      </c>
      <c r="L250" s="454">
        <v>13</v>
      </c>
      <c r="M250" s="452">
        <v>13</v>
      </c>
      <c r="N250" s="428">
        <f t="shared" si="55"/>
        <v>1</v>
      </c>
      <c r="O250" s="455"/>
      <c r="P250" s="410">
        <f t="shared" si="56"/>
        <v>0</v>
      </c>
      <c r="Q250" s="452"/>
      <c r="R250" s="452"/>
      <c r="S250" s="428">
        <f t="shared" si="51"/>
        <v>0</v>
      </c>
      <c r="T250" s="458"/>
      <c r="U250" s="410">
        <f t="shared" si="57"/>
        <v>0</v>
      </c>
      <c r="V250" s="452"/>
      <c r="W250" s="452"/>
      <c r="X250" s="428">
        <f t="shared" si="58"/>
        <v>0</v>
      </c>
      <c r="Y250" s="458"/>
      <c r="Z250" s="410">
        <f t="shared" si="52"/>
        <v>0</v>
      </c>
    </row>
    <row r="251" spans="1:26" ht="409.5" x14ac:dyDescent="0.25">
      <c r="A251" s="447"/>
      <c r="B251" s="459" t="s">
        <v>1020</v>
      </c>
      <c r="C251" s="407" t="s">
        <v>1021</v>
      </c>
      <c r="D251" s="407" t="s">
        <v>1022</v>
      </c>
      <c r="E251" s="407" t="s">
        <v>1023</v>
      </c>
      <c r="F251" s="407">
        <v>3</v>
      </c>
      <c r="G251" s="449">
        <v>3</v>
      </c>
      <c r="H251" s="450">
        <v>3</v>
      </c>
      <c r="I251" s="428">
        <f t="shared" si="53"/>
        <v>1</v>
      </c>
      <c r="J251" s="454" t="s">
        <v>1024</v>
      </c>
      <c r="K251" s="410">
        <f t="shared" si="54"/>
        <v>1</v>
      </c>
      <c r="L251" s="454">
        <v>3</v>
      </c>
      <c r="M251" s="452">
        <v>3</v>
      </c>
      <c r="N251" s="428">
        <f t="shared" si="55"/>
        <v>1</v>
      </c>
      <c r="O251" s="455"/>
      <c r="P251" s="410">
        <f t="shared" si="56"/>
        <v>2</v>
      </c>
      <c r="Q251" s="452"/>
      <c r="R251" s="452"/>
      <c r="S251" s="462">
        <f t="shared" si="51"/>
        <v>0</v>
      </c>
      <c r="T251" s="461"/>
      <c r="U251" s="410">
        <f t="shared" si="57"/>
        <v>2</v>
      </c>
      <c r="V251" s="452"/>
      <c r="W251" s="452"/>
      <c r="X251" s="428">
        <f t="shared" si="58"/>
        <v>0</v>
      </c>
      <c r="Y251" s="461"/>
      <c r="Z251" s="410">
        <f t="shared" si="52"/>
        <v>2</v>
      </c>
    </row>
    <row r="252" spans="1:26" ht="270" x14ac:dyDescent="0.25">
      <c r="A252" s="447"/>
      <c r="B252" s="459"/>
      <c r="C252" s="407" t="s">
        <v>1025</v>
      </c>
      <c r="D252" s="407" t="s">
        <v>1026</v>
      </c>
      <c r="E252" s="407" t="s">
        <v>1027</v>
      </c>
      <c r="F252" s="407">
        <v>52</v>
      </c>
      <c r="G252" s="449">
        <v>13</v>
      </c>
      <c r="H252" s="450">
        <v>13</v>
      </c>
      <c r="I252" s="428">
        <f t="shared" si="53"/>
        <v>1</v>
      </c>
      <c r="J252" s="454" t="s">
        <v>1028</v>
      </c>
      <c r="K252" s="410">
        <f t="shared" si="54"/>
        <v>0.25</v>
      </c>
      <c r="L252" s="454">
        <v>13</v>
      </c>
      <c r="M252" s="452">
        <v>13</v>
      </c>
      <c r="N252" s="428">
        <f t="shared" si="55"/>
        <v>1</v>
      </c>
      <c r="O252" s="456"/>
      <c r="P252" s="410">
        <f t="shared" si="56"/>
        <v>0.5</v>
      </c>
      <c r="Q252" s="452"/>
      <c r="R252" s="452"/>
      <c r="S252" s="462">
        <f>IFERROR((Q252/R252),0)</f>
        <v>0</v>
      </c>
      <c r="T252" s="463"/>
      <c r="U252" s="410">
        <f t="shared" si="57"/>
        <v>0.5</v>
      </c>
      <c r="V252" s="452"/>
      <c r="W252" s="452"/>
      <c r="X252" s="428">
        <f t="shared" si="58"/>
        <v>0</v>
      </c>
      <c r="Y252" s="463"/>
      <c r="Z252" s="410">
        <f t="shared" si="52"/>
        <v>0.5</v>
      </c>
    </row>
    <row r="253" spans="1:26" ht="405" x14ac:dyDescent="0.25">
      <c r="A253" s="447" t="s">
        <v>1029</v>
      </c>
      <c r="B253" s="407" t="s">
        <v>1030</v>
      </c>
      <c r="C253" s="407" t="s">
        <v>1031</v>
      </c>
      <c r="D253" s="407" t="s">
        <v>1032</v>
      </c>
      <c r="E253" s="407" t="s">
        <v>1033</v>
      </c>
      <c r="F253" s="407">
        <v>16</v>
      </c>
      <c r="G253" s="449">
        <v>4</v>
      </c>
      <c r="H253" s="450">
        <v>4</v>
      </c>
      <c r="I253" s="428">
        <f>IFERROR((G253/H253),0)</f>
        <v>1</v>
      </c>
      <c r="J253" s="454" t="s">
        <v>1034</v>
      </c>
      <c r="K253" s="410">
        <f>IFERROR(IF(F253="Según demanda",G253/H253,G253/F253),0)</f>
        <v>0.25</v>
      </c>
      <c r="L253" s="454">
        <v>8</v>
      </c>
      <c r="M253" s="452">
        <v>8</v>
      </c>
      <c r="N253" s="428">
        <f t="shared" si="55"/>
        <v>1</v>
      </c>
      <c r="O253" s="456"/>
      <c r="P253" s="410">
        <f>IFERROR(IF(#REF!="Según demanda",(L253+#REF!)/(#REF!+M253),(L253+#REF!)/#REF!),0)</f>
        <v>0</v>
      </c>
      <c r="Q253" s="452"/>
      <c r="R253" s="452"/>
      <c r="S253" s="462">
        <f t="shared" si="51"/>
        <v>0</v>
      </c>
      <c r="T253" s="463"/>
      <c r="U253" s="410">
        <f>IFERROR(IF(#REF!="Según demanda",(Q253+L253+#REF!)/(#REF!+M253+R253),(Q253+L253+#REF!)/#REF!),0)</f>
        <v>0</v>
      </c>
      <c r="V253" s="452"/>
      <c r="W253" s="452"/>
      <c r="X253" s="428">
        <f t="shared" si="58"/>
        <v>0</v>
      </c>
      <c r="Y253" s="463"/>
      <c r="Z253" s="410">
        <f>IFERROR(IF(#REF!="Según demanda",(V253+Q253+L253+#REF!)/(#REF!+M253+R253+W253),(V253+Q253+L253+#REF!)/#REF!),0)</f>
        <v>0</v>
      </c>
    </row>
    <row r="254" spans="1:26" ht="409.5" x14ac:dyDescent="0.25">
      <c r="A254" s="447"/>
      <c r="B254" s="407" t="s">
        <v>1035</v>
      </c>
      <c r="C254" s="407" t="s">
        <v>1036</v>
      </c>
      <c r="D254" s="407" t="s">
        <v>1037</v>
      </c>
      <c r="E254" s="407" t="s">
        <v>1038</v>
      </c>
      <c r="F254" s="407">
        <v>64</v>
      </c>
      <c r="G254" s="449">
        <v>12</v>
      </c>
      <c r="H254" s="450">
        <v>16</v>
      </c>
      <c r="I254" s="428">
        <f>IFERROR((G254/H254),0)</f>
        <v>0.75</v>
      </c>
      <c r="J254" s="451" t="s">
        <v>1039</v>
      </c>
      <c r="K254" s="410">
        <f>IFERROR(IF(F254="Según demanda",G254/H254,G254/F254),0)</f>
        <v>0.1875</v>
      </c>
      <c r="L254" s="454">
        <v>6</v>
      </c>
      <c r="M254" s="452">
        <v>6</v>
      </c>
      <c r="N254" s="428">
        <f t="shared" si="55"/>
        <v>1</v>
      </c>
      <c r="O254" s="456"/>
      <c r="P254" s="410">
        <f>IFERROR(IF(F253="Según demanda",(L254+G253)/(H253+M254),(L254+G253)/F253),0)</f>
        <v>0.625</v>
      </c>
      <c r="Q254" s="452"/>
      <c r="R254" s="452"/>
      <c r="S254" s="428">
        <f t="shared" si="51"/>
        <v>0</v>
      </c>
      <c r="T254" s="456"/>
      <c r="U254" s="410">
        <f>IFERROR(IF(F253="Según demanda",(Q254+L254+G253)/(H253+M254+R254),(Q254+L254+G253)/F253),0)</f>
        <v>0.625</v>
      </c>
      <c r="V254" s="452"/>
      <c r="W254" s="452"/>
      <c r="X254" s="428">
        <f t="shared" si="58"/>
        <v>0</v>
      </c>
      <c r="Y254" s="456"/>
      <c r="Z254" s="410">
        <f>IFERROR(IF(F253="Según demanda",(V254+Q254+L254+G253)/(H253+M254+R254+W254),(V254+Q254+L254+G253)/F253),0)</f>
        <v>0.625</v>
      </c>
    </row>
    <row r="255" spans="1:26" ht="114" x14ac:dyDescent="0.25">
      <c r="A255" s="447"/>
      <c r="B255" s="407" t="s">
        <v>1040</v>
      </c>
      <c r="C255" s="407" t="s">
        <v>1041</v>
      </c>
      <c r="D255" s="407" t="s">
        <v>1042</v>
      </c>
      <c r="E255" s="418" t="s">
        <v>1043</v>
      </c>
      <c r="F255" s="407">
        <v>19</v>
      </c>
      <c r="G255" s="449">
        <v>0</v>
      </c>
      <c r="H255" s="450">
        <v>1</v>
      </c>
      <c r="I255" s="428">
        <f>IFERROR((G255/H255),0)</f>
        <v>0</v>
      </c>
      <c r="J255" s="454" t="s">
        <v>1044</v>
      </c>
      <c r="K255" s="410">
        <f>IFERROR(IF(F255="Según demanda",G255/H255,G255/F255),0)</f>
        <v>0</v>
      </c>
      <c r="L255" s="454">
        <v>6</v>
      </c>
      <c r="M255" s="452">
        <v>6</v>
      </c>
      <c r="N255" s="428">
        <f t="shared" si="55"/>
        <v>1</v>
      </c>
      <c r="O255" s="455"/>
      <c r="P255" s="410">
        <f>IFERROR(IF(F254="Según demanda",(L255+G254)/(H254+M255),(L255+G254)/F254),0)</f>
        <v>0.28125</v>
      </c>
      <c r="Q255" s="452"/>
      <c r="R255" s="452"/>
      <c r="S255" s="462">
        <f t="shared" si="51"/>
        <v>0</v>
      </c>
      <c r="T255" s="463"/>
      <c r="U255" s="410">
        <f>IFERROR(IF(F254="Según demanda",(Q255+L255+G254)/(H254+M255+R255),(Q255+L255+G254)/F254),0)</f>
        <v>0.28125</v>
      </c>
      <c r="V255" s="452"/>
      <c r="W255" s="452"/>
      <c r="X255" s="428">
        <f t="shared" si="58"/>
        <v>0</v>
      </c>
      <c r="Y255" s="463"/>
      <c r="Z255" s="410">
        <f>IFERROR(IF(F254="Según demanda",(V255+Q255+L255+G254)/(H254+M255+R255+W255),(V255+Q255+L255+G254)/F254),0)</f>
        <v>0.28125</v>
      </c>
    </row>
    <row r="256" spans="1:26" ht="240" x14ac:dyDescent="0.25">
      <c r="A256" s="447"/>
      <c r="B256" s="407" t="s">
        <v>1045</v>
      </c>
      <c r="C256" s="407" t="s">
        <v>1046</v>
      </c>
      <c r="D256" s="407" t="s">
        <v>1047</v>
      </c>
      <c r="E256" s="407" t="s">
        <v>1048</v>
      </c>
      <c r="F256" s="407" t="s">
        <v>1049</v>
      </c>
      <c r="G256" s="449">
        <v>360</v>
      </c>
      <c r="H256" s="450">
        <v>360</v>
      </c>
      <c r="I256" s="428">
        <f>IFERROR((G256/H256),0)</f>
        <v>1</v>
      </c>
      <c r="J256" s="454" t="s">
        <v>1050</v>
      </c>
      <c r="K256" s="410">
        <f>IFERROR(IF(F256="Según demanda",G256/H256,G256/F256),0)</f>
        <v>0</v>
      </c>
      <c r="L256" s="454">
        <v>2056</v>
      </c>
      <c r="M256" s="452">
        <v>2056</v>
      </c>
      <c r="N256" s="428">
        <f t="shared" si="55"/>
        <v>1</v>
      </c>
      <c r="O256" s="456"/>
      <c r="P256" s="410">
        <f>IFERROR(IF(F255="Según demanda",(L256+G255)/(H255+M256),(L256+G255)/F255),0)</f>
        <v>108.21052631578948</v>
      </c>
      <c r="Q256" s="452"/>
      <c r="R256" s="452"/>
      <c r="S256" s="428">
        <f t="shared" si="51"/>
        <v>0</v>
      </c>
      <c r="T256" s="456"/>
      <c r="U256" s="410">
        <f>IFERROR(IF(F255="Según demanda",(Q256+L256+G255)/(H255+M256+R256),(Q256+L256+G255)/F255),0)</f>
        <v>108.21052631578948</v>
      </c>
      <c r="V256" s="452"/>
      <c r="W256" s="452"/>
      <c r="X256" s="428">
        <f t="shared" si="58"/>
        <v>0</v>
      </c>
      <c r="Y256" s="456"/>
      <c r="Z256" s="410">
        <f>IFERROR(IF(F255="Según demanda",(V256+Q256+L256+G255)/(H255+M256+R256+W256),(V256+Q256+L256+G255)/F255),0)</f>
        <v>108.21052631578948</v>
      </c>
    </row>
  </sheetData>
  <protectedRanges>
    <protectedRange sqref="C95:C109" name="Rango1_1_1_2_1"/>
    <protectedRange sqref="B95:B107" name="Rango1_2_1_2_1"/>
    <protectedRange sqref="D95" name="Rango1_1_1_1"/>
    <protectedRange sqref="B153:B156" name="Rango1_2_2_3"/>
    <protectedRange sqref="C153:C156" name="Rango1_1_2_3"/>
    <protectedRange sqref="B157:B161" name="Rango1_2_2_1_1"/>
    <protectedRange sqref="C157:C161" name="Rango1_1_2_1_1"/>
    <protectedRange sqref="C162:C163" name="Rango1_1_2_2_1"/>
    <protectedRange sqref="B162:B163" name="Rango1_2_2_2_1"/>
    <protectedRange sqref="B164" name="Rango1_5_2_2_1"/>
    <protectedRange sqref="C164" name="Rango1_5_2_3_1"/>
    <protectedRange sqref="B166:C166" name="Rango1_5_2_4_1"/>
    <protectedRange sqref="B167:C167" name="Rango1_5_2_5_1"/>
    <protectedRange sqref="B168:C169" name="Rango1_5_2_7_1_1"/>
    <protectedRange sqref="B170:C170" name="Rango1_5_2_8_1_1"/>
    <protectedRange sqref="B173:B193" name="Rango1"/>
    <protectedRange sqref="C173:C193" name="Rango1_1"/>
    <protectedRange sqref="F173:F193" name="Rango1_2"/>
    <protectedRange sqref="G173:H193" name="Rango1_3"/>
    <protectedRange sqref="M173:M193" name="Rango1_4"/>
    <protectedRange sqref="R173:R193" name="Rango1_5"/>
    <protectedRange sqref="W173:W193" name="Rango1_6"/>
    <protectedRange sqref="C205:C206" name="Rango1_1_1_1_1_1"/>
    <protectedRange sqref="C247" name="Rango1_4_2"/>
    <protectedRange sqref="C248" name="Rango1_4_1_1"/>
    <protectedRange sqref="D243" name="Rango1_2_1"/>
    <protectedRange sqref="C246" name="Rango1_13_1"/>
    <protectedRange sqref="C250" name="Rango1_5_1_1"/>
    <protectedRange sqref="C251" name="Rango1_1_1_1_2_1"/>
    <protectedRange sqref="C252" name="Rango1_1_1_1_3_1"/>
    <protectedRange sqref="C236" name="Rango1_2_3_6_1"/>
    <protectedRange sqref="C238" name="Rango1_9_2_1"/>
    <protectedRange sqref="C225" name="Rango1_1_1_3_1_1"/>
    <protectedRange sqref="B248" name="Rango1_2_4_2_1_1"/>
    <protectedRange sqref="B249" name="Rango1_10_1_1"/>
    <protectedRange sqref="B251" name="Rango1_2_4_2_3_1"/>
  </protectedRanges>
  <mergeCells count="281">
    <mergeCell ref="A241:A242"/>
    <mergeCell ref="B241:B242"/>
    <mergeCell ref="A243:A246"/>
    <mergeCell ref="B243:B246"/>
    <mergeCell ref="A247:A252"/>
    <mergeCell ref="B247:B248"/>
    <mergeCell ref="B249:B250"/>
    <mergeCell ref="B251:B252"/>
    <mergeCell ref="A253:A256"/>
    <mergeCell ref="A224:A226"/>
    <mergeCell ref="B224:B226"/>
    <mergeCell ref="A227:A230"/>
    <mergeCell ref="B227:B228"/>
    <mergeCell ref="B229:B230"/>
    <mergeCell ref="A231:A234"/>
    <mergeCell ref="B231:B234"/>
    <mergeCell ref="A235:A236"/>
    <mergeCell ref="A237:A240"/>
    <mergeCell ref="B237:B240"/>
    <mergeCell ref="A205:A206"/>
    <mergeCell ref="B205:B206"/>
    <mergeCell ref="A207:A210"/>
    <mergeCell ref="A211:A213"/>
    <mergeCell ref="B212:B213"/>
    <mergeCell ref="A214:A217"/>
    <mergeCell ref="B215:B216"/>
    <mergeCell ref="A218:A219"/>
    <mergeCell ref="A220:A223"/>
    <mergeCell ref="B221:B223"/>
    <mergeCell ref="T95:T100"/>
    <mergeCell ref="Y95:Y100"/>
    <mergeCell ref="D7:D9"/>
    <mergeCell ref="G7:K7"/>
    <mergeCell ref="J8:J9"/>
    <mergeCell ref="D34:D35"/>
    <mergeCell ref="D41:D43"/>
    <mergeCell ref="O8:O9"/>
    <mergeCell ref="P8:P9"/>
    <mergeCell ref="Q8:S8"/>
    <mergeCell ref="K8:K9"/>
    <mergeCell ref="G8:I8"/>
    <mergeCell ref="D78:D79"/>
    <mergeCell ref="E78:E79"/>
    <mergeCell ref="F78:F79"/>
    <mergeCell ref="G78:G79"/>
    <mergeCell ref="X78:X79"/>
    <mergeCell ref="Y78:Y79"/>
    <mergeCell ref="B7:B9"/>
    <mergeCell ref="C7:C9"/>
    <mergeCell ref="A41:A49"/>
    <mergeCell ref="B41:B43"/>
    <mergeCell ref="A33:A40"/>
    <mergeCell ref="B10:B12"/>
    <mergeCell ref="B13:B15"/>
    <mergeCell ref="B16:B18"/>
    <mergeCell ref="B19:B21"/>
    <mergeCell ref="B25:B32"/>
    <mergeCell ref="B33:B40"/>
    <mergeCell ref="B46:B48"/>
    <mergeCell ref="B50:B52"/>
    <mergeCell ref="B53:B55"/>
    <mergeCell ref="A78:A79"/>
    <mergeCell ref="B78:B79"/>
    <mergeCell ref="C78:C79"/>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A1:C5"/>
    <mergeCell ref="A6:C6"/>
    <mergeCell ref="A7:A9"/>
    <mergeCell ref="Z78:Z79"/>
    <mergeCell ref="A80:A81"/>
    <mergeCell ref="B80:B81"/>
    <mergeCell ref="C80:C81"/>
    <mergeCell ref="D80:D81"/>
    <mergeCell ref="S78:S79"/>
    <mergeCell ref="T78:T79"/>
    <mergeCell ref="U78:U79"/>
    <mergeCell ref="V78:V79"/>
    <mergeCell ref="W78:W79"/>
    <mergeCell ref="N78:N79"/>
    <mergeCell ref="O78:O79"/>
    <mergeCell ref="P78:P79"/>
    <mergeCell ref="Q78:Q79"/>
    <mergeCell ref="H78:H79"/>
    <mergeCell ref="R78:R79"/>
    <mergeCell ref="I78:I79"/>
    <mergeCell ref="J78:J79"/>
    <mergeCell ref="K78:K79"/>
    <mergeCell ref="L78:L79"/>
    <mergeCell ref="M78:M79"/>
    <mergeCell ref="A92:A94"/>
    <mergeCell ref="B92:B94"/>
    <mergeCell ref="B83:B88"/>
    <mergeCell ref="J83:J88"/>
    <mergeCell ref="O83:O88"/>
    <mergeCell ref="A89:A91"/>
    <mergeCell ref="B89:B91"/>
    <mergeCell ref="D89:D91"/>
    <mergeCell ref="E89:E91"/>
    <mergeCell ref="J89:J91"/>
    <mergeCell ref="O89:O91"/>
    <mergeCell ref="G120:G121"/>
    <mergeCell ref="H120:H121"/>
    <mergeCell ref="A117:A119"/>
    <mergeCell ref="B117:B119"/>
    <mergeCell ref="A120:A125"/>
    <mergeCell ref="B120:B121"/>
    <mergeCell ref="C120:C121"/>
    <mergeCell ref="B124:B125"/>
    <mergeCell ref="C124:C125"/>
    <mergeCell ref="G124:G125"/>
    <mergeCell ref="H124:H125"/>
    <mergeCell ref="N120:N121"/>
    <mergeCell ref="O120:O121"/>
    <mergeCell ref="B122:B123"/>
    <mergeCell ref="C122:C123"/>
    <mergeCell ref="D122:D123"/>
    <mergeCell ref="E122:E123"/>
    <mergeCell ref="F122:F123"/>
    <mergeCell ref="G122:G123"/>
    <mergeCell ref="H122:H123"/>
    <mergeCell ref="I122:I123"/>
    <mergeCell ref="J122:J123"/>
    <mergeCell ref="K122:K123"/>
    <mergeCell ref="L122:L123"/>
    <mergeCell ref="M122:M123"/>
    <mergeCell ref="N122:N123"/>
    <mergeCell ref="O122:O123"/>
    <mergeCell ref="I120:I121"/>
    <mergeCell ref="J120:J121"/>
    <mergeCell ref="K120:K121"/>
    <mergeCell ref="L120:L121"/>
    <mergeCell ref="M120:M121"/>
    <mergeCell ref="D120:D121"/>
    <mergeCell ref="E120:E121"/>
    <mergeCell ref="F120:F121"/>
    <mergeCell ref="N124:N125"/>
    <mergeCell ref="O124:O125"/>
    <mergeCell ref="A126:A134"/>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I124:I125"/>
    <mergeCell ref="J124:J125"/>
    <mergeCell ref="K124:K125"/>
    <mergeCell ref="L124:L125"/>
    <mergeCell ref="M124:M125"/>
    <mergeCell ref="D124:D125"/>
    <mergeCell ref="E124:E125"/>
    <mergeCell ref="F124:F125"/>
    <mergeCell ref="A135:A140"/>
    <mergeCell ref="B135:B140"/>
    <mergeCell ref="D135:D140"/>
    <mergeCell ref="C139:C140"/>
    <mergeCell ref="E139:E140"/>
    <mergeCell ref="O126:O128"/>
    <mergeCell ref="B129:B131"/>
    <mergeCell ref="D129:D131"/>
    <mergeCell ref="B132:B134"/>
    <mergeCell ref="D132:D134"/>
    <mergeCell ref="K139:K140"/>
    <mergeCell ref="L139:L140"/>
    <mergeCell ref="M139:M140"/>
    <mergeCell ref="N139:N140"/>
    <mergeCell ref="O139:O140"/>
    <mergeCell ref="F139:F140"/>
    <mergeCell ref="G139:G140"/>
    <mergeCell ref="H139:H140"/>
    <mergeCell ref="I139:I140"/>
    <mergeCell ref="J139:J140"/>
    <mergeCell ref="M144:M145"/>
    <mergeCell ref="N144:N145"/>
    <mergeCell ref="O144:O145"/>
    <mergeCell ref="K142:K143"/>
    <mergeCell ref="L142:L143"/>
    <mergeCell ref="M142:M143"/>
    <mergeCell ref="N142:N143"/>
    <mergeCell ref="O142:O143"/>
    <mergeCell ref="F142:F143"/>
    <mergeCell ref="G142:G145"/>
    <mergeCell ref="H142:H145"/>
    <mergeCell ref="I142:I143"/>
    <mergeCell ref="J142:J143"/>
    <mergeCell ref="F144:F145"/>
    <mergeCell ref="I144:I145"/>
    <mergeCell ref="J144:J145"/>
    <mergeCell ref="A146:A152"/>
    <mergeCell ref="B146:B152"/>
    <mergeCell ref="D147:D149"/>
    <mergeCell ref="E147:E148"/>
    <mergeCell ref="C149:C150"/>
    <mergeCell ref="E149:E150"/>
    <mergeCell ref="D150:D152"/>
    <mergeCell ref="K144:K145"/>
    <mergeCell ref="L144:L145"/>
    <mergeCell ref="A141:A145"/>
    <mergeCell ref="B141:B145"/>
    <mergeCell ref="C142:C143"/>
    <mergeCell ref="D142:D145"/>
    <mergeCell ref="E142:E145"/>
    <mergeCell ref="C144:C145"/>
    <mergeCell ref="F151:F152"/>
    <mergeCell ref="K149:K150"/>
    <mergeCell ref="L149:L150"/>
    <mergeCell ref="M149:M150"/>
    <mergeCell ref="N149:N150"/>
    <mergeCell ref="O149:O150"/>
    <mergeCell ref="F149:F150"/>
    <mergeCell ref="G149:G150"/>
    <mergeCell ref="H149:H150"/>
    <mergeCell ref="I149:I150"/>
    <mergeCell ref="J149:J150"/>
    <mergeCell ref="Y154:Y155"/>
    <mergeCell ref="Z154:Z155"/>
    <mergeCell ref="B157:B161"/>
    <mergeCell ref="Q157:Q160"/>
    <mergeCell ref="R157:R160"/>
    <mergeCell ref="S157:S160"/>
    <mergeCell ref="T157:T160"/>
    <mergeCell ref="U157:U160"/>
    <mergeCell ref="V157:V160"/>
    <mergeCell ref="W157:W160"/>
    <mergeCell ref="X157:X160"/>
    <mergeCell ref="Y157:Y160"/>
    <mergeCell ref="Z157:Z160"/>
    <mergeCell ref="T154:T155"/>
    <mergeCell ref="U154:U155"/>
    <mergeCell ref="V154:V155"/>
    <mergeCell ref="W154:W155"/>
    <mergeCell ref="X154:X155"/>
    <mergeCell ref="B153:B156"/>
    <mergeCell ref="Q154:Q155"/>
    <mergeCell ref="R154:R155"/>
    <mergeCell ref="S154:S155"/>
    <mergeCell ref="U164:U165"/>
    <mergeCell ref="V164:V165"/>
    <mergeCell ref="W164:W165"/>
    <mergeCell ref="X164:X165"/>
    <mergeCell ref="Y164:Y165"/>
    <mergeCell ref="B162:B163"/>
    <mergeCell ref="Q164:Q165"/>
    <mergeCell ref="R164:R165"/>
    <mergeCell ref="S164:S165"/>
    <mergeCell ref="T164:T165"/>
    <mergeCell ref="Z168:Z169"/>
    <mergeCell ref="B171:B172"/>
    <mergeCell ref="C171:C172"/>
    <mergeCell ref="U168:U169"/>
    <mergeCell ref="V168:V169"/>
    <mergeCell ref="W168:W169"/>
    <mergeCell ref="X168:X169"/>
    <mergeCell ref="Y168:Y169"/>
    <mergeCell ref="B168:B169"/>
    <mergeCell ref="Q168:Q169"/>
    <mergeCell ref="R168:R169"/>
    <mergeCell ref="S168:S169"/>
    <mergeCell ref="T168:T169"/>
  </mergeCells>
  <dataValidations count="4">
    <dataValidation type="whole" errorStyle="warning" operator="greaterThanOrEqual" allowBlank="1" showInputMessage="1" showErrorMessage="1" errorTitle="Valor erróneo" error="Sólo se permite valores igual o mayores que cero (0)" promptTitle="Información" prompt="Sólo se permite valores enteros" sqref="G10:H49 L10:M49 L50 L59:M78 V10:W78 Q10:R78 G59:H78 Q80:R94 V80:W101 L80:M94 G80:H94 Q95:Q101 M101:M103 R101 L95:L103 V234:W1048576 L234:M1048576 L104:M117 V104:W118 Q104:R118 G104:H119 L144:M144 R121:R122 R119 Q120:R120 M141:M142 V120:W120 W121:W122 W119 H141:H142 J117:J118 H122 H120 H124 H126 H129:H139 L146:M149 G146:H149 M118:M120 M126 M122 M124 M129:M139 G151:H154 L151:M152 V123:W152 Q123:R152 L161:L193 V166:V167 M153:M154 Q153 V153:V154 Q170:Q193 R172 M172 M168:M169 V168:W168 Q168:R168 G166:H167 V161:V164 V156:V157 Q161:Q163 Q156 G161:H164 G156:H157 Q166:Q167 M156:M157 M166 M164 M161:M162 L153:L157 V170:W172 V173:V193 L194:M214 V194:W214 Q194:R1048576 G194:H214 G234:H1048576 H215:H230 M215:M233">
      <formula1>0</formula1>
    </dataValidation>
    <dataValidation type="decimal" operator="greaterThanOrEqual" allowBlank="1" showInputMessage="1" showErrorMessage="1" sqref="F173:F193">
      <formula1>-1000000000000</formula1>
    </dataValidation>
    <dataValidation operator="greaterThanOrEqual" allowBlank="1" showInputMessage="1" showErrorMessage="1" sqref="B173:C193 C238 C242"/>
    <dataValidation type="decimal" operator="greaterThanOrEqual" allowBlank="1" showInputMessage="1" showErrorMessage="1" sqref="G173:H193 M173:M193 R173:R193 W173:W193">
      <formula1>-1000000000</formula1>
    </dataValidation>
  </dataValidations>
  <printOptions horizontalCentered="1"/>
  <pageMargins left="0.70866141732283472" right="0.70866141732283472" top="0.74803149606299213" bottom="0.74803149606299213" header="0.31496062992125984" footer="0.31496062992125984"/>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Monitoreo_Seguimento_Evaluación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PLANEACION05</cp:lastModifiedBy>
  <cp:lastPrinted>2017-09-03T02:10:22Z</cp:lastPrinted>
  <dcterms:created xsi:type="dcterms:W3CDTF">2017-01-17T16:11:32Z</dcterms:created>
  <dcterms:modified xsi:type="dcterms:W3CDTF">2018-08-10T16:26:47Z</dcterms:modified>
</cp:coreProperties>
</file>