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ESENTACION-PLAN DE ACCION INSTITUCIONAL 2019\PLAN DE ACCION INTITUCIONAL 2019 SEGUIMIENTO\"/>
    </mc:Choice>
  </mc:AlternateContent>
  <bookViews>
    <workbookView xWindow="0" yWindow="0" windowWidth="20490" windowHeight="7620"/>
  </bookViews>
  <sheets>
    <sheet name="Monitoreo_Seguimento_Evaluación" sheetId="3" r:id="rId1"/>
    <sheet name="PINAR" sheetId="4" state="hidden" r:id="rId2"/>
    <sheet name="PLAN-ADQUISICIONES" sheetId="5" state="hidden" r:id="rId3"/>
    <sheet name="PLAN-VACANTES" sheetId="6" state="hidden" r:id="rId4"/>
    <sheet name="PREVISION-RECURSOS-HUMANOS" sheetId="7" state="hidden" r:id="rId5"/>
    <sheet name="ESTRATEGICO-TH" sheetId="8" state="hidden" r:id="rId6"/>
    <sheet name="INS-CAPACITACIONES" sheetId="9" state="hidden" r:id="rId7"/>
    <sheet name="INCENTIVOS-INSTITUCIONALES" sheetId="10" state="hidden" r:id="rId8"/>
    <sheet name="SG-SST" sheetId="11" state="hidden" r:id="rId9"/>
    <sheet name="ANTICORRUPCION" sheetId="12" state="hidden" r:id="rId10"/>
    <sheet name="PETI" sheetId="13" state="hidden" r:id="rId11"/>
    <sheet name="TRATAMIENTO-PRIVACIDAD-INFORMAC" sheetId="14" state="hidden" r:id="rId12"/>
    <sheet name="SEGURIDAD INFORMACION" sheetId="15" state="hidden" r:id="rId13"/>
  </sheets>
  <externalReferences>
    <externalReference r:id="rId14"/>
  </externalReferences>
  <definedNames>
    <definedName name="_xlnm.Print_Area" localSheetId="0">Monitoreo_Seguimento_Evaluación!$A$1:$Z$9</definedName>
    <definedName name="departamentos">[1]TABLA!$D$2:$D$36</definedName>
    <definedName name="nivel">[1]TABLA!$C$2:$C$3</definedName>
    <definedName name="orden">[1]TABLA!$A$3:$A$4</definedName>
    <definedName name="sector">[1]TABLA!$B$2:$B$26</definedName>
    <definedName name="vigencias">[1]TABLA!$E$2:$E$7</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9" i="3" l="1"/>
  <c r="P193" i="3"/>
  <c r="N193" i="3"/>
  <c r="P192" i="3"/>
  <c r="N192" i="3"/>
  <c r="P191" i="3"/>
  <c r="N191" i="3"/>
  <c r="K190" i="3"/>
  <c r="P190" i="3"/>
  <c r="N190" i="3"/>
  <c r="P189" i="3"/>
  <c r="P188" i="3"/>
  <c r="N188" i="3"/>
  <c r="P187" i="3"/>
  <c r="K186" i="3"/>
  <c r="P186" i="3"/>
  <c r="N186" i="3"/>
  <c r="K185" i="3"/>
  <c r="P185" i="3"/>
  <c r="N185" i="3"/>
  <c r="P184" i="3"/>
  <c r="N184" i="3"/>
  <c r="P183" i="3"/>
  <c r="N183" i="3"/>
  <c r="P182" i="3"/>
  <c r="N182" i="3"/>
  <c r="P181" i="3"/>
  <c r="N181" i="3"/>
  <c r="P180" i="3"/>
  <c r="N180" i="3"/>
  <c r="P179" i="3"/>
  <c r="N179" i="3"/>
  <c r="I189" i="3"/>
  <c r="K201" i="3"/>
  <c r="I201" i="3"/>
  <c r="K200" i="3"/>
  <c r="I200" i="3"/>
  <c r="K199" i="3"/>
  <c r="I199" i="3"/>
  <c r="K198" i="3"/>
  <c r="I198" i="3"/>
  <c r="K197" i="3"/>
  <c r="I197" i="3"/>
  <c r="K196" i="3"/>
  <c r="I196" i="3"/>
  <c r="K195" i="3"/>
  <c r="I195" i="3"/>
  <c r="I194" i="3"/>
  <c r="P201" i="3"/>
  <c r="N201" i="3"/>
  <c r="P200" i="3"/>
  <c r="N200" i="3"/>
  <c r="P199" i="3"/>
  <c r="N199" i="3"/>
  <c r="P198" i="3"/>
  <c r="N198" i="3"/>
  <c r="P197" i="3"/>
  <c r="N197" i="3"/>
  <c r="P196" i="3"/>
  <c r="N196" i="3"/>
  <c r="P195" i="3"/>
  <c r="N195" i="3"/>
  <c r="P194" i="3"/>
  <c r="N194" i="3"/>
  <c r="P24" i="3"/>
  <c r="N24" i="3"/>
  <c r="P23" i="3"/>
  <c r="N23" i="3"/>
  <c r="P22" i="3"/>
  <c r="N22" i="3"/>
  <c r="P21" i="3"/>
  <c r="N21" i="3"/>
  <c r="P20" i="3"/>
  <c r="N20" i="3"/>
  <c r="P19" i="3"/>
  <c r="N19" i="3"/>
  <c r="P18" i="3"/>
  <c r="N18" i="3"/>
  <c r="P17" i="3"/>
  <c r="N17" i="3"/>
  <c r="P16" i="3"/>
  <c r="N16" i="3"/>
  <c r="P15" i="3"/>
  <c r="N15" i="3"/>
  <c r="P14" i="3"/>
  <c r="N14" i="3"/>
  <c r="P13" i="3"/>
  <c r="N13" i="3"/>
  <c r="P12" i="3"/>
  <c r="N12" i="3"/>
  <c r="P11" i="3"/>
  <c r="N11" i="3"/>
  <c r="P10" i="3"/>
  <c r="N10" i="3"/>
  <c r="N177" i="3"/>
  <c r="N176" i="3"/>
  <c r="N175" i="3"/>
  <c r="N174" i="3"/>
  <c r="N173" i="3"/>
  <c r="N172" i="3"/>
  <c r="N171" i="3"/>
  <c r="N170" i="3"/>
  <c r="N169" i="3"/>
  <c r="N168" i="3"/>
  <c r="N167" i="3"/>
  <c r="N166" i="3"/>
  <c r="N165" i="3"/>
  <c r="N164" i="3"/>
  <c r="N163" i="3"/>
  <c r="N162" i="3"/>
  <c r="N161" i="3"/>
  <c r="N160" i="3"/>
  <c r="N159" i="3"/>
  <c r="P157" i="3"/>
  <c r="N157" i="3"/>
  <c r="P153" i="3"/>
  <c r="N153" i="3"/>
  <c r="P152" i="3"/>
  <c r="N152" i="3"/>
  <c r="P148" i="3"/>
  <c r="N148" i="3"/>
  <c r="P147" i="3"/>
  <c r="N147" i="3"/>
  <c r="P145" i="3"/>
  <c r="N145" i="3"/>
  <c r="P144" i="3"/>
  <c r="N144" i="3"/>
  <c r="P143" i="3"/>
  <c r="N143" i="3"/>
  <c r="P142" i="3"/>
  <c r="N142" i="3"/>
  <c r="P141" i="3"/>
  <c r="N141" i="3"/>
  <c r="P140" i="3"/>
  <c r="N140" i="3"/>
  <c r="N139" i="3"/>
  <c r="P138" i="3"/>
  <c r="N138" i="3"/>
  <c r="P137" i="3"/>
  <c r="N137" i="3"/>
  <c r="P136" i="3"/>
  <c r="N136" i="3"/>
  <c r="P135" i="3"/>
  <c r="N135" i="3"/>
  <c r="P132" i="3"/>
  <c r="N132" i="3"/>
  <c r="P130" i="3"/>
  <c r="N130" i="3"/>
  <c r="P128" i="3"/>
  <c r="N128" i="3"/>
  <c r="P127" i="3"/>
  <c r="P126" i="3"/>
  <c r="N126" i="3"/>
  <c r="P125" i="3"/>
  <c r="N125" i="3"/>
  <c r="P124" i="3"/>
  <c r="N124" i="3"/>
  <c r="P123" i="3"/>
  <c r="N123" i="3"/>
  <c r="P122" i="3"/>
  <c r="N122" i="3"/>
  <c r="P121" i="3"/>
  <c r="N121" i="3"/>
  <c r="P95" i="3"/>
  <c r="N95" i="3"/>
  <c r="P94" i="3"/>
  <c r="N94" i="3"/>
  <c r="P93" i="3"/>
  <c r="N93" i="3"/>
  <c r="P92" i="3"/>
  <c r="N92" i="3"/>
  <c r="P91" i="3"/>
  <c r="N91" i="3"/>
  <c r="P90" i="3"/>
  <c r="N90" i="3"/>
  <c r="P89" i="3"/>
  <c r="N89" i="3"/>
  <c r="P88" i="3"/>
  <c r="N88" i="3"/>
  <c r="P87" i="3"/>
  <c r="N87" i="3"/>
  <c r="P86" i="3"/>
  <c r="N86" i="3"/>
  <c r="P85" i="3"/>
  <c r="N85" i="3"/>
  <c r="P84" i="3"/>
  <c r="N84" i="3"/>
  <c r="P82" i="3"/>
  <c r="N82" i="3"/>
  <c r="I96" i="3"/>
  <c r="P100" i="3"/>
  <c r="N100" i="3"/>
  <c r="P99" i="3"/>
  <c r="N99" i="3"/>
  <c r="P98" i="3"/>
  <c r="N98" i="3"/>
  <c r="P97" i="3"/>
  <c r="N97" i="3"/>
  <c r="P48" i="3"/>
  <c r="N48" i="3"/>
  <c r="P47" i="3"/>
  <c r="N47" i="3"/>
  <c r="M46" i="3"/>
  <c r="L46" i="3"/>
  <c r="P46" i="3"/>
  <c r="M45" i="3"/>
  <c r="L45" i="3"/>
  <c r="P45" i="3"/>
  <c r="P44" i="3"/>
  <c r="N44" i="3"/>
  <c r="P43" i="3"/>
  <c r="N43" i="3"/>
  <c r="P42" i="3"/>
  <c r="N42" i="3"/>
  <c r="P41" i="3"/>
  <c r="N41" i="3"/>
  <c r="P40" i="3"/>
  <c r="N40" i="3"/>
  <c r="P39" i="3"/>
  <c r="N39" i="3"/>
  <c r="N45" i="3"/>
  <c r="N46" i="3"/>
  <c r="P62" i="3"/>
  <c r="N62" i="3"/>
  <c r="P61" i="3"/>
  <c r="N61" i="3"/>
  <c r="P60" i="3"/>
  <c r="N60" i="3"/>
  <c r="P59" i="3"/>
  <c r="N59" i="3"/>
  <c r="P58" i="3"/>
  <c r="N58" i="3"/>
  <c r="P57" i="3"/>
  <c r="N57" i="3"/>
  <c r="P56" i="3"/>
  <c r="N56" i="3"/>
  <c r="P55" i="3"/>
  <c r="N55" i="3"/>
  <c r="P54" i="3"/>
  <c r="N54" i="3"/>
  <c r="P53" i="3"/>
  <c r="N53" i="3"/>
  <c r="P52" i="3"/>
  <c r="N52" i="3"/>
  <c r="P51" i="3"/>
  <c r="N51" i="3"/>
  <c r="P50" i="3"/>
  <c r="N50" i="3"/>
  <c r="P49" i="3"/>
  <c r="N49" i="3"/>
  <c r="P119" i="3"/>
  <c r="N119" i="3"/>
  <c r="P118" i="3"/>
  <c r="N118" i="3"/>
  <c r="P117" i="3"/>
  <c r="N117" i="3"/>
  <c r="P116" i="3"/>
  <c r="N116" i="3"/>
  <c r="P115" i="3"/>
  <c r="N115" i="3"/>
  <c r="P114" i="3"/>
  <c r="N114" i="3"/>
  <c r="P113" i="3"/>
  <c r="N113" i="3"/>
  <c r="P112" i="3"/>
  <c r="N112" i="3"/>
  <c r="P111" i="3"/>
  <c r="N111" i="3"/>
  <c r="P110" i="3"/>
  <c r="N110" i="3"/>
  <c r="N109" i="3"/>
  <c r="P108" i="3"/>
  <c r="N108" i="3"/>
  <c r="P107" i="3"/>
  <c r="N107" i="3"/>
  <c r="P106" i="3"/>
  <c r="N106" i="3"/>
  <c r="P105" i="3"/>
  <c r="N105" i="3"/>
  <c r="P104" i="3"/>
  <c r="N104" i="3"/>
  <c r="P103" i="3"/>
  <c r="N103" i="3"/>
  <c r="P102" i="3"/>
  <c r="N102" i="3"/>
  <c r="P101" i="3"/>
  <c r="N101" i="3"/>
  <c r="P81" i="3"/>
  <c r="N81" i="3"/>
  <c r="P80" i="3"/>
  <c r="N80" i="3"/>
  <c r="P79" i="3"/>
  <c r="N79" i="3"/>
  <c r="P78" i="3"/>
  <c r="N78" i="3"/>
  <c r="P77" i="3"/>
  <c r="N77" i="3"/>
  <c r="P76" i="3"/>
  <c r="N76" i="3"/>
  <c r="P75" i="3"/>
  <c r="N75" i="3"/>
  <c r="P74" i="3"/>
  <c r="N74" i="3"/>
  <c r="P73" i="3"/>
  <c r="M73" i="3"/>
  <c r="N73" i="3"/>
  <c r="N72" i="3"/>
  <c r="M72" i="3"/>
  <c r="P72" i="3"/>
  <c r="P71" i="3"/>
  <c r="N71" i="3"/>
  <c r="P70" i="3"/>
  <c r="N70" i="3"/>
  <c r="P69" i="3"/>
  <c r="N69" i="3"/>
  <c r="P68" i="3"/>
  <c r="N68" i="3"/>
  <c r="P67" i="3"/>
  <c r="N67" i="3"/>
  <c r="P66" i="3"/>
  <c r="N66" i="3"/>
  <c r="P65" i="3"/>
  <c r="N65" i="3"/>
  <c r="P64" i="3"/>
  <c r="N64" i="3"/>
  <c r="P63" i="3"/>
  <c r="N63" i="3"/>
  <c r="P217" i="3"/>
  <c r="N217" i="3"/>
  <c r="P216" i="3"/>
  <c r="N216" i="3"/>
  <c r="P215" i="3"/>
  <c r="N215" i="3"/>
  <c r="P214" i="3"/>
  <c r="N214" i="3"/>
  <c r="P213" i="3"/>
  <c r="N213" i="3"/>
  <c r="P212" i="3"/>
  <c r="N212" i="3"/>
  <c r="P211" i="3"/>
  <c r="N211" i="3"/>
  <c r="P210" i="3"/>
  <c r="N210" i="3"/>
  <c r="P209" i="3"/>
  <c r="N209" i="3"/>
  <c r="P208" i="3"/>
  <c r="N208" i="3"/>
  <c r="P207" i="3"/>
  <c r="N207" i="3"/>
  <c r="P206" i="3"/>
  <c r="N206" i="3"/>
  <c r="N205" i="3"/>
  <c r="P204" i="3"/>
  <c r="N204" i="3"/>
  <c r="P203" i="3"/>
  <c r="N203" i="3"/>
  <c r="P202" i="3"/>
  <c r="N202" i="3"/>
  <c r="K95" i="3"/>
  <c r="I95" i="3"/>
  <c r="K94" i="3"/>
  <c r="I94" i="3"/>
  <c r="K93" i="3"/>
  <c r="I93" i="3"/>
  <c r="K92" i="3"/>
  <c r="I92" i="3"/>
  <c r="K91" i="3"/>
  <c r="I91" i="3"/>
  <c r="K90" i="3"/>
  <c r="I90" i="3"/>
  <c r="K89" i="3"/>
  <c r="I89" i="3"/>
  <c r="K88" i="3"/>
  <c r="I88" i="3"/>
  <c r="K87" i="3"/>
  <c r="I87" i="3"/>
  <c r="K86" i="3"/>
  <c r="I86" i="3"/>
  <c r="K85" i="3"/>
  <c r="I85" i="3"/>
  <c r="K84" i="3"/>
  <c r="I84" i="3"/>
  <c r="K82" i="3"/>
  <c r="I82" i="3"/>
  <c r="K119" i="3"/>
  <c r="I119" i="3"/>
  <c r="K118" i="3"/>
  <c r="I118" i="3"/>
  <c r="K117" i="3"/>
  <c r="I117" i="3"/>
  <c r="K116" i="3"/>
  <c r="I116" i="3"/>
  <c r="K115" i="3"/>
  <c r="I115" i="3"/>
  <c r="K114" i="3"/>
  <c r="I114" i="3"/>
  <c r="K113" i="3"/>
  <c r="I113" i="3"/>
  <c r="K112" i="3"/>
  <c r="I112" i="3"/>
  <c r="K111" i="3"/>
  <c r="I111" i="3"/>
  <c r="K110" i="3"/>
  <c r="I110" i="3"/>
  <c r="K109" i="3"/>
  <c r="I109" i="3"/>
  <c r="I108" i="3"/>
  <c r="K108" i="3"/>
  <c r="K107" i="3"/>
  <c r="I107" i="3"/>
  <c r="K106" i="3"/>
  <c r="I106" i="3"/>
  <c r="K105" i="3"/>
  <c r="I105" i="3"/>
  <c r="K104" i="3"/>
  <c r="I104" i="3"/>
  <c r="K103" i="3"/>
  <c r="I103" i="3"/>
  <c r="K102" i="3"/>
  <c r="I102" i="3"/>
  <c r="K101" i="3"/>
  <c r="I101" i="3"/>
  <c r="I120" i="3"/>
  <c r="K120" i="3"/>
  <c r="Z217" i="3"/>
  <c r="X217" i="3"/>
  <c r="U217" i="3"/>
  <c r="S217" i="3"/>
  <c r="K217" i="3"/>
  <c r="I217" i="3"/>
  <c r="Z216" i="3"/>
  <c r="X216" i="3"/>
  <c r="U216" i="3"/>
  <c r="S216" i="3"/>
  <c r="K216" i="3"/>
  <c r="I216" i="3"/>
  <c r="Z215" i="3"/>
  <c r="X215" i="3"/>
  <c r="U215" i="3"/>
  <c r="S215" i="3"/>
  <c r="K215" i="3"/>
  <c r="I215" i="3"/>
  <c r="Z214" i="3"/>
  <c r="X214" i="3"/>
  <c r="U214" i="3"/>
  <c r="S214" i="3"/>
  <c r="K214" i="3"/>
  <c r="I214" i="3"/>
  <c r="Z213" i="3"/>
  <c r="X213" i="3"/>
  <c r="U213" i="3"/>
  <c r="S213" i="3"/>
  <c r="K213" i="3"/>
  <c r="I213" i="3"/>
  <c r="Z212" i="3"/>
  <c r="X212" i="3"/>
  <c r="U212" i="3"/>
  <c r="S212" i="3"/>
  <c r="K212" i="3"/>
  <c r="I212" i="3"/>
  <c r="Z211" i="3"/>
  <c r="X211" i="3"/>
  <c r="U211" i="3"/>
  <c r="S211" i="3"/>
  <c r="K211" i="3"/>
  <c r="I211" i="3"/>
  <c r="Z210" i="3"/>
  <c r="X210" i="3"/>
  <c r="U210" i="3"/>
  <c r="S210" i="3"/>
  <c r="K210" i="3"/>
  <c r="I210" i="3"/>
  <c r="Z209" i="3"/>
  <c r="X209" i="3"/>
  <c r="U209" i="3"/>
  <c r="S209" i="3"/>
  <c r="K209" i="3"/>
  <c r="I209" i="3"/>
  <c r="Z208" i="3"/>
  <c r="X208" i="3"/>
  <c r="U208" i="3"/>
  <c r="S208" i="3"/>
  <c r="K208" i="3"/>
  <c r="I208" i="3"/>
  <c r="Z207" i="3"/>
  <c r="U207" i="3"/>
  <c r="K207" i="3"/>
  <c r="I207" i="3"/>
  <c r="Z206" i="3"/>
  <c r="X206" i="3"/>
  <c r="U206" i="3"/>
  <c r="S206" i="3"/>
  <c r="K206" i="3"/>
  <c r="I206" i="3"/>
  <c r="K205" i="3"/>
  <c r="I205" i="3"/>
  <c r="Z204" i="3"/>
  <c r="X204" i="3"/>
  <c r="U204" i="3"/>
  <c r="S204" i="3"/>
  <c r="K204" i="3"/>
  <c r="I204" i="3"/>
  <c r="Z203" i="3"/>
  <c r="X203" i="3"/>
  <c r="U203" i="3"/>
  <c r="S203" i="3"/>
  <c r="K203" i="3"/>
  <c r="I203" i="3"/>
  <c r="Z202" i="3"/>
  <c r="X202" i="3"/>
  <c r="U202" i="3"/>
  <c r="S202" i="3"/>
  <c r="K202" i="3"/>
  <c r="I202" i="3"/>
  <c r="Z201" i="3"/>
  <c r="X201" i="3"/>
  <c r="U201" i="3"/>
  <c r="S201" i="3"/>
  <c r="Z200" i="3"/>
  <c r="X200" i="3"/>
  <c r="U200" i="3"/>
  <c r="S200" i="3"/>
  <c r="Z199" i="3"/>
  <c r="X199" i="3"/>
  <c r="U199" i="3"/>
  <c r="S199" i="3"/>
  <c r="Z198" i="3"/>
  <c r="X198" i="3"/>
  <c r="U198" i="3"/>
  <c r="S198" i="3"/>
  <c r="Z197" i="3"/>
  <c r="X197" i="3"/>
  <c r="U197" i="3"/>
  <c r="S197" i="3"/>
  <c r="Z196" i="3"/>
  <c r="X196" i="3"/>
  <c r="U196" i="3"/>
  <c r="S196" i="3"/>
  <c r="Z195" i="3"/>
  <c r="X195" i="3"/>
  <c r="U195" i="3"/>
  <c r="S195" i="3"/>
  <c r="Z194" i="3"/>
  <c r="X194" i="3"/>
  <c r="S194" i="3"/>
  <c r="Z193" i="3"/>
  <c r="X193" i="3"/>
  <c r="U193" i="3"/>
  <c r="S193" i="3"/>
  <c r="K193" i="3"/>
  <c r="I193" i="3"/>
  <c r="Z192" i="3"/>
  <c r="X192" i="3"/>
  <c r="U192" i="3"/>
  <c r="S192" i="3"/>
  <c r="K192" i="3"/>
  <c r="I192" i="3"/>
  <c r="Z191" i="3"/>
  <c r="X191" i="3"/>
  <c r="U191" i="3"/>
  <c r="S191" i="3"/>
  <c r="K191" i="3"/>
  <c r="I191" i="3"/>
  <c r="Z190" i="3"/>
  <c r="X190" i="3"/>
  <c r="U190" i="3"/>
  <c r="S190" i="3"/>
  <c r="I190" i="3"/>
  <c r="Z189" i="3"/>
  <c r="X189" i="3"/>
  <c r="U189" i="3"/>
  <c r="S189" i="3"/>
  <c r="K189" i="3"/>
  <c r="Z188" i="3"/>
  <c r="X188" i="3"/>
  <c r="U188" i="3"/>
  <c r="S188" i="3"/>
  <c r="K188" i="3"/>
  <c r="I188" i="3"/>
  <c r="Z187" i="3"/>
  <c r="X187" i="3"/>
  <c r="U187" i="3"/>
  <c r="S187" i="3"/>
  <c r="K187" i="3"/>
  <c r="Z186" i="3"/>
  <c r="X186" i="3"/>
  <c r="U186" i="3"/>
  <c r="S186" i="3"/>
  <c r="I186" i="3"/>
  <c r="Z185" i="3"/>
  <c r="X185" i="3"/>
  <c r="U185" i="3"/>
  <c r="S185" i="3"/>
  <c r="I185" i="3"/>
  <c r="Z184" i="3"/>
  <c r="X184" i="3"/>
  <c r="U184" i="3"/>
  <c r="S184" i="3"/>
  <c r="K184" i="3"/>
  <c r="I184" i="3"/>
  <c r="Z183" i="3"/>
  <c r="X183" i="3"/>
  <c r="U183" i="3"/>
  <c r="S183" i="3"/>
  <c r="K183" i="3"/>
  <c r="I183" i="3"/>
  <c r="Z182" i="3"/>
  <c r="X182" i="3"/>
  <c r="U182" i="3"/>
  <c r="S182" i="3"/>
  <c r="K182" i="3"/>
  <c r="I182" i="3"/>
  <c r="Z181" i="3"/>
  <c r="X181" i="3"/>
  <c r="U181" i="3"/>
  <c r="S181" i="3"/>
  <c r="K181" i="3"/>
  <c r="I181" i="3"/>
  <c r="Z180" i="3"/>
  <c r="X180" i="3"/>
  <c r="U180" i="3"/>
  <c r="S180" i="3"/>
  <c r="K180" i="3"/>
  <c r="I180" i="3"/>
  <c r="Z179" i="3"/>
  <c r="X179" i="3"/>
  <c r="U179" i="3"/>
  <c r="S179" i="3"/>
  <c r="K179" i="3"/>
  <c r="I179" i="3"/>
  <c r="Z178" i="3"/>
  <c r="X178" i="3"/>
  <c r="U178" i="3"/>
  <c r="S178" i="3"/>
  <c r="K178" i="3"/>
  <c r="I178" i="3"/>
  <c r="Z177" i="3"/>
  <c r="X177" i="3"/>
  <c r="U177" i="3"/>
  <c r="S177" i="3"/>
  <c r="K177" i="3"/>
  <c r="I177" i="3"/>
  <c r="Z176" i="3"/>
  <c r="X176" i="3"/>
  <c r="U176" i="3"/>
  <c r="S176" i="3"/>
  <c r="K176" i="3"/>
  <c r="I176" i="3"/>
  <c r="Z175" i="3"/>
  <c r="S175" i="3"/>
  <c r="K175" i="3"/>
  <c r="I175" i="3"/>
  <c r="Z174" i="3"/>
  <c r="X174" i="3"/>
  <c r="U174" i="3"/>
  <c r="S174" i="3"/>
  <c r="K174" i="3"/>
  <c r="I174" i="3"/>
  <c r="Z173" i="3"/>
  <c r="U173" i="3"/>
  <c r="S173" i="3"/>
  <c r="K173" i="3"/>
  <c r="I173" i="3"/>
  <c r="Z172" i="3"/>
  <c r="U172" i="3"/>
  <c r="S172" i="3"/>
  <c r="K172" i="3"/>
  <c r="I172" i="3"/>
  <c r="Z171" i="3"/>
  <c r="U171" i="3"/>
  <c r="S171" i="3"/>
  <c r="K171" i="3"/>
  <c r="I171" i="3"/>
  <c r="Z170" i="3"/>
  <c r="U170" i="3"/>
  <c r="S170" i="3"/>
  <c r="K170" i="3"/>
  <c r="I170" i="3"/>
  <c r="Z169" i="3"/>
  <c r="U169" i="3"/>
  <c r="S169" i="3"/>
  <c r="K169" i="3"/>
  <c r="I169" i="3"/>
  <c r="Z168" i="3"/>
  <c r="U168" i="3"/>
  <c r="S168" i="3"/>
  <c r="K168" i="3"/>
  <c r="I168" i="3"/>
  <c r="Z167" i="3"/>
  <c r="U167" i="3"/>
  <c r="S167" i="3"/>
  <c r="K167" i="3"/>
  <c r="I167" i="3"/>
  <c r="K166" i="3"/>
  <c r="I166" i="3"/>
  <c r="K165" i="3"/>
  <c r="I165" i="3"/>
  <c r="K164" i="3"/>
  <c r="I164" i="3"/>
  <c r="U163" i="3"/>
  <c r="S163" i="3"/>
  <c r="K163" i="3"/>
  <c r="I163" i="3"/>
  <c r="Z162" i="3"/>
  <c r="U162" i="3"/>
  <c r="S162" i="3"/>
  <c r="K162" i="3"/>
  <c r="I162" i="3"/>
  <c r="K161" i="3"/>
  <c r="U160" i="3"/>
  <c r="S160" i="3"/>
  <c r="K160" i="3"/>
  <c r="I160" i="3"/>
  <c r="Z159" i="3"/>
  <c r="U159" i="3"/>
  <c r="S159" i="3"/>
  <c r="K159" i="3"/>
  <c r="I159" i="3"/>
  <c r="Z158" i="3"/>
  <c r="X158" i="3"/>
  <c r="U158" i="3"/>
  <c r="S158" i="3"/>
  <c r="Z157" i="3"/>
  <c r="X157" i="3"/>
  <c r="U157" i="3"/>
  <c r="S157" i="3"/>
  <c r="K157" i="3"/>
  <c r="I157" i="3"/>
  <c r="Z156" i="3"/>
  <c r="X156" i="3"/>
  <c r="U156" i="3"/>
  <c r="S156" i="3"/>
  <c r="Z155" i="3"/>
  <c r="X155" i="3"/>
  <c r="U155" i="3"/>
  <c r="S155" i="3"/>
  <c r="Z154" i="3"/>
  <c r="X154" i="3"/>
  <c r="U154" i="3"/>
  <c r="S154" i="3"/>
  <c r="Z153" i="3"/>
  <c r="X153" i="3"/>
  <c r="U153" i="3"/>
  <c r="S153" i="3"/>
  <c r="K153" i="3"/>
  <c r="I153" i="3"/>
  <c r="Z152" i="3"/>
  <c r="X152" i="3"/>
  <c r="U152" i="3"/>
  <c r="S152" i="3"/>
  <c r="K152" i="3"/>
  <c r="I152" i="3"/>
  <c r="Z151" i="3"/>
  <c r="X151" i="3"/>
  <c r="U151" i="3"/>
  <c r="Z150" i="3"/>
  <c r="X150" i="3"/>
  <c r="U150" i="3"/>
  <c r="K150" i="3"/>
  <c r="I150" i="3"/>
  <c r="Z149" i="3"/>
  <c r="X149" i="3"/>
  <c r="U149" i="3"/>
  <c r="Z148" i="3"/>
  <c r="X148" i="3"/>
  <c r="U148" i="3"/>
  <c r="S148" i="3"/>
  <c r="K148" i="3"/>
  <c r="I148" i="3"/>
  <c r="Z147" i="3"/>
  <c r="X147" i="3"/>
  <c r="U147" i="3"/>
  <c r="S147" i="3"/>
  <c r="K147" i="3"/>
  <c r="I147" i="3"/>
  <c r="Z146" i="3"/>
  <c r="X146" i="3"/>
  <c r="U146" i="3"/>
  <c r="Z145" i="3"/>
  <c r="X145" i="3"/>
  <c r="U145" i="3"/>
  <c r="S145" i="3"/>
  <c r="K145" i="3"/>
  <c r="I145" i="3"/>
  <c r="Z144" i="3"/>
  <c r="X144" i="3"/>
  <c r="U144" i="3"/>
  <c r="S144" i="3"/>
  <c r="K144" i="3"/>
  <c r="I144" i="3"/>
  <c r="Z143" i="3"/>
  <c r="X143" i="3"/>
  <c r="U143" i="3"/>
  <c r="S143" i="3"/>
  <c r="K143" i="3"/>
  <c r="I143" i="3"/>
  <c r="Z142" i="3"/>
  <c r="X142" i="3"/>
  <c r="U142" i="3"/>
  <c r="S142" i="3"/>
  <c r="K142" i="3"/>
  <c r="I142" i="3"/>
  <c r="Z141" i="3"/>
  <c r="X141" i="3"/>
  <c r="U141" i="3"/>
  <c r="S141" i="3"/>
  <c r="K141" i="3"/>
  <c r="I141" i="3"/>
  <c r="Z140" i="3"/>
  <c r="X140" i="3"/>
  <c r="U140" i="3"/>
  <c r="S140" i="3"/>
  <c r="K140" i="3"/>
  <c r="I140" i="3"/>
  <c r="Z139" i="3"/>
  <c r="X139" i="3"/>
  <c r="U139" i="3"/>
  <c r="S139" i="3"/>
  <c r="K139" i="3"/>
  <c r="I139" i="3"/>
  <c r="Z138" i="3"/>
  <c r="X138" i="3"/>
  <c r="U138" i="3"/>
  <c r="S138" i="3"/>
  <c r="K138" i="3"/>
  <c r="I138" i="3"/>
  <c r="Z137" i="3"/>
  <c r="X137" i="3"/>
  <c r="U137" i="3"/>
  <c r="S137" i="3"/>
  <c r="K137" i="3"/>
  <c r="I137" i="3"/>
  <c r="Z136" i="3"/>
  <c r="X136" i="3"/>
  <c r="U136" i="3"/>
  <c r="S136" i="3"/>
  <c r="K136" i="3"/>
  <c r="I136" i="3"/>
  <c r="Z135" i="3"/>
  <c r="X135" i="3"/>
  <c r="U135" i="3"/>
  <c r="S135" i="3"/>
  <c r="K135" i="3"/>
  <c r="I135" i="3"/>
  <c r="Z134" i="3"/>
  <c r="X134" i="3"/>
  <c r="Z133" i="3"/>
  <c r="X133" i="3"/>
  <c r="Z132" i="3"/>
  <c r="X132" i="3"/>
  <c r="U132" i="3"/>
  <c r="S132" i="3"/>
  <c r="K132" i="3"/>
  <c r="I132" i="3"/>
  <c r="Z131" i="3"/>
  <c r="X131" i="3"/>
  <c r="Z130" i="3"/>
  <c r="X130" i="3"/>
  <c r="U130" i="3"/>
  <c r="S130" i="3"/>
  <c r="I130" i="3"/>
  <c r="Z129" i="3"/>
  <c r="X129" i="3"/>
  <c r="Z128" i="3"/>
  <c r="X128" i="3"/>
  <c r="U128" i="3"/>
  <c r="S128" i="3"/>
  <c r="K128" i="3"/>
  <c r="I128" i="3"/>
  <c r="Z127" i="3"/>
  <c r="X127" i="3"/>
  <c r="Z126" i="3"/>
  <c r="X126" i="3"/>
  <c r="U126" i="3"/>
  <c r="S126" i="3"/>
  <c r="I126" i="3"/>
  <c r="Z125" i="3"/>
  <c r="X125" i="3"/>
  <c r="U125" i="3"/>
  <c r="S125" i="3"/>
  <c r="I125" i="3"/>
  <c r="Z124" i="3"/>
  <c r="X124" i="3"/>
  <c r="U124" i="3"/>
  <c r="S124" i="3"/>
  <c r="K124" i="3"/>
  <c r="I124" i="3"/>
  <c r="Z123" i="3"/>
  <c r="X123" i="3"/>
  <c r="U123" i="3"/>
  <c r="S123" i="3"/>
  <c r="I123" i="3"/>
  <c r="Z122" i="3"/>
  <c r="X122" i="3"/>
  <c r="U122" i="3"/>
  <c r="S122" i="3"/>
  <c r="K122" i="3"/>
  <c r="I122" i="3"/>
  <c r="Z121" i="3"/>
  <c r="X121" i="3"/>
  <c r="U121" i="3"/>
  <c r="S121" i="3"/>
  <c r="K121" i="3"/>
  <c r="I121" i="3"/>
  <c r="Z120" i="3"/>
  <c r="X120" i="3"/>
  <c r="U120" i="3"/>
  <c r="S120" i="3"/>
  <c r="P120" i="3"/>
  <c r="N120" i="3"/>
  <c r="Z118" i="3"/>
  <c r="X118" i="3"/>
  <c r="U118" i="3"/>
  <c r="S118" i="3"/>
  <c r="Z117" i="3"/>
  <c r="X117" i="3"/>
  <c r="U117" i="3"/>
  <c r="S117" i="3"/>
  <c r="Z116" i="3"/>
  <c r="X116" i="3"/>
  <c r="U116" i="3"/>
  <c r="S116" i="3"/>
  <c r="Z115" i="3"/>
  <c r="X115" i="3"/>
  <c r="U115" i="3"/>
  <c r="S115" i="3"/>
  <c r="Z114" i="3"/>
  <c r="X114" i="3"/>
  <c r="U114" i="3"/>
  <c r="S114" i="3"/>
  <c r="Z113" i="3"/>
  <c r="X113" i="3"/>
  <c r="U113" i="3"/>
  <c r="S113" i="3"/>
  <c r="Z112" i="3"/>
  <c r="X112" i="3"/>
  <c r="U112" i="3"/>
  <c r="S112" i="3"/>
  <c r="Z111" i="3"/>
  <c r="X111" i="3"/>
  <c r="U111" i="3"/>
  <c r="S111" i="3"/>
  <c r="Z110" i="3"/>
  <c r="X110" i="3"/>
  <c r="U110" i="3"/>
  <c r="S110" i="3"/>
  <c r="Z109" i="3"/>
  <c r="X109" i="3"/>
  <c r="U109" i="3"/>
  <c r="S109" i="3"/>
  <c r="S108" i="3"/>
  <c r="S107" i="3"/>
  <c r="Z106" i="3"/>
  <c r="X106" i="3"/>
  <c r="U106" i="3"/>
  <c r="S106" i="3"/>
  <c r="Z105" i="3"/>
  <c r="X105" i="3"/>
  <c r="U105" i="3"/>
  <c r="S105" i="3"/>
  <c r="Z104" i="3"/>
  <c r="X104" i="3"/>
  <c r="U104" i="3"/>
  <c r="S104" i="3"/>
  <c r="Z103" i="3"/>
  <c r="X103" i="3"/>
  <c r="U103" i="3"/>
  <c r="S103" i="3"/>
  <c r="Z102" i="3"/>
  <c r="X102" i="3"/>
  <c r="U102" i="3"/>
  <c r="S102" i="3"/>
  <c r="Z101" i="3"/>
  <c r="X101" i="3"/>
  <c r="U101" i="3"/>
  <c r="S101" i="3"/>
  <c r="Z100" i="3"/>
  <c r="X100" i="3"/>
  <c r="U100" i="3"/>
  <c r="S100" i="3"/>
  <c r="K100" i="3"/>
  <c r="I100" i="3"/>
  <c r="Z99" i="3"/>
  <c r="X99" i="3"/>
  <c r="U99" i="3"/>
  <c r="S99" i="3"/>
  <c r="K99" i="3"/>
  <c r="I99" i="3"/>
  <c r="Z98" i="3"/>
  <c r="X98" i="3"/>
  <c r="U98" i="3"/>
  <c r="S98" i="3"/>
  <c r="K98" i="3"/>
  <c r="I98" i="3"/>
  <c r="Z97" i="3"/>
  <c r="X97" i="3"/>
  <c r="U97" i="3"/>
  <c r="S97" i="3"/>
  <c r="K97" i="3"/>
  <c r="I97" i="3"/>
  <c r="Z95" i="3"/>
  <c r="X95" i="3"/>
  <c r="U95" i="3"/>
  <c r="S95" i="3"/>
  <c r="Z94" i="3"/>
  <c r="X94" i="3"/>
  <c r="U94" i="3"/>
  <c r="S94" i="3"/>
  <c r="Z93" i="3"/>
  <c r="X93" i="3"/>
  <c r="U93" i="3"/>
  <c r="S93" i="3"/>
  <c r="Z92" i="3"/>
  <c r="X92" i="3"/>
  <c r="U92" i="3"/>
  <c r="S92" i="3"/>
  <c r="Z91" i="3"/>
  <c r="X91" i="3"/>
  <c r="U91" i="3"/>
  <c r="S91" i="3"/>
  <c r="Z90" i="3"/>
  <c r="X90" i="3"/>
  <c r="U90" i="3"/>
  <c r="S90" i="3"/>
  <c r="Z89" i="3"/>
  <c r="X89" i="3"/>
  <c r="U89" i="3"/>
  <c r="S89" i="3"/>
  <c r="Z88" i="3"/>
  <c r="X88" i="3"/>
  <c r="U88" i="3"/>
  <c r="S88" i="3"/>
  <c r="Z87" i="3"/>
  <c r="U87" i="3"/>
  <c r="S87" i="3"/>
  <c r="Z86" i="3"/>
  <c r="X86" i="3"/>
  <c r="U86" i="3"/>
  <c r="S86" i="3"/>
  <c r="Z85" i="3"/>
  <c r="X85" i="3"/>
  <c r="U85" i="3"/>
  <c r="S85" i="3"/>
  <c r="Z84" i="3"/>
  <c r="X84" i="3"/>
  <c r="U84" i="3"/>
  <c r="S84" i="3"/>
  <c r="Z82" i="3"/>
  <c r="X82" i="3"/>
  <c r="U82" i="3"/>
  <c r="S82" i="3"/>
  <c r="Z81" i="3"/>
  <c r="X81" i="3"/>
  <c r="U81" i="3"/>
  <c r="S81" i="3"/>
  <c r="K81" i="3"/>
  <c r="I81" i="3"/>
  <c r="Z80" i="3"/>
  <c r="U80" i="3"/>
  <c r="S80" i="3"/>
  <c r="K80" i="3"/>
  <c r="I80" i="3"/>
  <c r="X80" i="3"/>
  <c r="Z79" i="3"/>
  <c r="U79" i="3"/>
  <c r="S79" i="3"/>
  <c r="K79" i="3"/>
  <c r="I79" i="3"/>
  <c r="Z78" i="3"/>
  <c r="X78" i="3"/>
  <c r="U78" i="3"/>
  <c r="S78" i="3"/>
  <c r="K78" i="3"/>
  <c r="I78" i="3"/>
  <c r="Z77" i="3"/>
  <c r="X77" i="3"/>
  <c r="U77" i="3"/>
  <c r="S77" i="3"/>
  <c r="K77" i="3"/>
  <c r="I77" i="3"/>
  <c r="Z76" i="3"/>
  <c r="X76" i="3"/>
  <c r="U76" i="3"/>
  <c r="S76" i="3"/>
  <c r="K76" i="3"/>
  <c r="I76" i="3"/>
  <c r="Z75" i="3"/>
  <c r="X75" i="3"/>
  <c r="U75" i="3"/>
  <c r="S75" i="3"/>
  <c r="K75" i="3"/>
  <c r="I75" i="3"/>
  <c r="Z74" i="3"/>
  <c r="X74" i="3"/>
  <c r="U74" i="3"/>
  <c r="S74" i="3"/>
  <c r="K74" i="3"/>
  <c r="I74" i="3"/>
  <c r="X73" i="3"/>
  <c r="S73" i="3"/>
  <c r="H73" i="3"/>
  <c r="G73" i="3"/>
  <c r="Z73" i="3"/>
  <c r="X72" i="3"/>
  <c r="S72" i="3"/>
  <c r="H72" i="3"/>
  <c r="G72" i="3"/>
  <c r="Z71" i="3"/>
  <c r="X71" i="3"/>
  <c r="U71" i="3"/>
  <c r="S71" i="3"/>
  <c r="K71" i="3"/>
  <c r="I71" i="3"/>
  <c r="Z70" i="3"/>
  <c r="X70" i="3"/>
  <c r="U70" i="3"/>
  <c r="S70" i="3"/>
  <c r="K70" i="3"/>
  <c r="I70" i="3"/>
  <c r="Z69" i="3"/>
  <c r="X69" i="3"/>
  <c r="U69" i="3"/>
  <c r="S69" i="3"/>
  <c r="K69" i="3"/>
  <c r="I69" i="3"/>
  <c r="Z68" i="3"/>
  <c r="X68" i="3"/>
  <c r="U68" i="3"/>
  <c r="S68" i="3"/>
  <c r="K68" i="3"/>
  <c r="I68" i="3"/>
  <c r="Z67" i="3"/>
  <c r="X67" i="3"/>
  <c r="U67" i="3"/>
  <c r="S67" i="3"/>
  <c r="K67" i="3"/>
  <c r="I67" i="3"/>
  <c r="Z66" i="3"/>
  <c r="X66" i="3"/>
  <c r="U66" i="3"/>
  <c r="S66" i="3"/>
  <c r="K66" i="3"/>
  <c r="I66" i="3"/>
  <c r="Z65" i="3"/>
  <c r="X65" i="3"/>
  <c r="U65" i="3"/>
  <c r="S65" i="3"/>
  <c r="K65" i="3"/>
  <c r="I65" i="3"/>
  <c r="Z64" i="3"/>
  <c r="X64" i="3"/>
  <c r="U64" i="3"/>
  <c r="S64" i="3"/>
  <c r="K64" i="3"/>
  <c r="I64" i="3"/>
  <c r="Z63" i="3"/>
  <c r="X63" i="3"/>
  <c r="U63" i="3"/>
  <c r="S63" i="3"/>
  <c r="K63" i="3"/>
  <c r="I63" i="3"/>
  <c r="K62" i="3"/>
  <c r="I62" i="3"/>
  <c r="K61" i="3"/>
  <c r="I61" i="3"/>
  <c r="K60" i="3"/>
  <c r="I60" i="3"/>
  <c r="K59" i="3"/>
  <c r="I59" i="3"/>
  <c r="K58" i="3"/>
  <c r="I58" i="3"/>
  <c r="Z57" i="3"/>
  <c r="X57" i="3"/>
  <c r="U57" i="3"/>
  <c r="S57" i="3"/>
  <c r="K57" i="3"/>
  <c r="I57" i="3"/>
  <c r="Z56" i="3"/>
  <c r="X56" i="3"/>
  <c r="U56" i="3"/>
  <c r="S56" i="3"/>
  <c r="K56" i="3"/>
  <c r="I56" i="3"/>
  <c r="Z55" i="3"/>
  <c r="X55" i="3"/>
  <c r="U55" i="3"/>
  <c r="S55" i="3"/>
  <c r="K55" i="3"/>
  <c r="I55" i="3"/>
  <c r="Z54" i="3"/>
  <c r="X54" i="3"/>
  <c r="U54" i="3"/>
  <c r="S54" i="3"/>
  <c r="K54" i="3"/>
  <c r="I54" i="3"/>
  <c r="Z53" i="3"/>
  <c r="X53" i="3"/>
  <c r="U53" i="3"/>
  <c r="S53" i="3"/>
  <c r="K53" i="3"/>
  <c r="I53" i="3"/>
  <c r="Z52" i="3"/>
  <c r="X52" i="3"/>
  <c r="U52" i="3"/>
  <c r="S52" i="3"/>
  <c r="K52" i="3"/>
  <c r="I52" i="3"/>
  <c r="Z51" i="3"/>
  <c r="X51" i="3"/>
  <c r="U51" i="3"/>
  <c r="S51" i="3"/>
  <c r="K51" i="3"/>
  <c r="I51" i="3"/>
  <c r="Z50" i="3"/>
  <c r="X50" i="3"/>
  <c r="U50" i="3"/>
  <c r="S50" i="3"/>
  <c r="K50" i="3"/>
  <c r="I50" i="3"/>
  <c r="Z49" i="3"/>
  <c r="X49" i="3"/>
  <c r="U49" i="3"/>
  <c r="S49" i="3"/>
  <c r="K49" i="3"/>
  <c r="I49" i="3"/>
  <c r="K48" i="3"/>
  <c r="I48" i="3"/>
  <c r="Z47" i="3"/>
  <c r="X47" i="3"/>
  <c r="U47" i="3"/>
  <c r="S47" i="3"/>
  <c r="K47" i="3"/>
  <c r="I47" i="3"/>
  <c r="Z46" i="3"/>
  <c r="X46" i="3"/>
  <c r="U46" i="3"/>
  <c r="S46" i="3"/>
  <c r="K46" i="3"/>
  <c r="I46" i="3"/>
  <c r="Z45" i="3"/>
  <c r="X45" i="3"/>
  <c r="U45" i="3"/>
  <c r="S45" i="3"/>
  <c r="K45" i="3"/>
  <c r="I45" i="3"/>
  <c r="Z44" i="3"/>
  <c r="X44" i="3"/>
  <c r="U44" i="3"/>
  <c r="S44" i="3"/>
  <c r="K44" i="3"/>
  <c r="I44" i="3"/>
  <c r="Z43" i="3"/>
  <c r="X43" i="3"/>
  <c r="U43" i="3"/>
  <c r="S43" i="3"/>
  <c r="K43" i="3"/>
  <c r="I43" i="3"/>
  <c r="Z42" i="3"/>
  <c r="X42" i="3"/>
  <c r="U42" i="3"/>
  <c r="S42" i="3"/>
  <c r="K42" i="3"/>
  <c r="I42" i="3"/>
  <c r="Z41" i="3"/>
  <c r="X41" i="3"/>
  <c r="U41" i="3"/>
  <c r="S41" i="3"/>
  <c r="K41" i="3"/>
  <c r="I41" i="3"/>
  <c r="Z40" i="3"/>
  <c r="X40" i="3"/>
  <c r="U40" i="3"/>
  <c r="S40" i="3"/>
  <c r="K40" i="3"/>
  <c r="I40" i="3"/>
  <c r="Z39" i="3"/>
  <c r="X39" i="3"/>
  <c r="U39" i="3"/>
  <c r="S39" i="3"/>
  <c r="K39" i="3"/>
  <c r="I39" i="3"/>
  <c r="Z38" i="3"/>
  <c r="X38" i="3"/>
  <c r="U38" i="3"/>
  <c r="S38" i="3"/>
  <c r="P38" i="3"/>
  <c r="N38" i="3"/>
  <c r="K38" i="3"/>
  <c r="I38" i="3"/>
  <c r="Z37" i="3"/>
  <c r="X37" i="3"/>
  <c r="U37" i="3"/>
  <c r="S37" i="3"/>
  <c r="P37" i="3"/>
  <c r="N37" i="3"/>
  <c r="K37" i="3"/>
  <c r="I37" i="3"/>
  <c r="Z36" i="3"/>
  <c r="X36" i="3"/>
  <c r="U36" i="3"/>
  <c r="S36" i="3"/>
  <c r="P36" i="3"/>
  <c r="N36" i="3"/>
  <c r="K36" i="3"/>
  <c r="I36" i="3"/>
  <c r="Z35" i="3"/>
  <c r="X35" i="3"/>
  <c r="U35" i="3"/>
  <c r="S35" i="3"/>
  <c r="P35" i="3"/>
  <c r="N35" i="3"/>
  <c r="K35" i="3"/>
  <c r="I35" i="3"/>
  <c r="Z34" i="3"/>
  <c r="X34" i="3"/>
  <c r="U34" i="3"/>
  <c r="S34" i="3"/>
  <c r="P34" i="3"/>
  <c r="N34" i="3"/>
  <c r="K34" i="3"/>
  <c r="I34" i="3"/>
  <c r="Z33" i="3"/>
  <c r="X33" i="3"/>
  <c r="U33" i="3"/>
  <c r="S33" i="3"/>
  <c r="P33" i="3"/>
  <c r="N33" i="3"/>
  <c r="K33" i="3"/>
  <c r="I33" i="3"/>
  <c r="Z32" i="3"/>
  <c r="X32" i="3"/>
  <c r="U32" i="3"/>
  <c r="S32" i="3"/>
  <c r="P32" i="3"/>
  <c r="N32" i="3"/>
  <c r="K32" i="3"/>
  <c r="I32" i="3"/>
  <c r="Z31" i="3"/>
  <c r="X31" i="3"/>
  <c r="U31" i="3"/>
  <c r="S31" i="3"/>
  <c r="P31" i="3"/>
  <c r="N31" i="3"/>
  <c r="K31" i="3"/>
  <c r="I31" i="3"/>
  <c r="Z30" i="3"/>
  <c r="X30" i="3"/>
  <c r="U30" i="3"/>
  <c r="S30" i="3"/>
  <c r="P30" i="3"/>
  <c r="N30" i="3"/>
  <c r="K30" i="3"/>
  <c r="I30" i="3"/>
  <c r="Z29" i="3"/>
  <c r="X29" i="3"/>
  <c r="U29" i="3"/>
  <c r="S29" i="3"/>
  <c r="P29" i="3"/>
  <c r="N29" i="3"/>
  <c r="K29" i="3"/>
  <c r="I29" i="3"/>
  <c r="Z28" i="3"/>
  <c r="X28" i="3"/>
  <c r="U28" i="3"/>
  <c r="S28" i="3"/>
  <c r="P28" i="3"/>
  <c r="N28" i="3"/>
  <c r="K28" i="3"/>
  <c r="I28" i="3"/>
  <c r="Z27" i="3"/>
  <c r="X27" i="3"/>
  <c r="U27" i="3"/>
  <c r="S27" i="3"/>
  <c r="P27" i="3"/>
  <c r="N27" i="3"/>
  <c r="K27" i="3"/>
  <c r="I27" i="3"/>
  <c r="Z26" i="3"/>
  <c r="X26" i="3"/>
  <c r="U26" i="3"/>
  <c r="S26" i="3"/>
  <c r="P26" i="3"/>
  <c r="N26" i="3"/>
  <c r="K26" i="3"/>
  <c r="I26" i="3"/>
  <c r="Z25" i="3"/>
  <c r="X25" i="3"/>
  <c r="U25" i="3"/>
  <c r="S25" i="3"/>
  <c r="P25" i="3"/>
  <c r="N25" i="3"/>
  <c r="K25" i="3"/>
  <c r="I25" i="3"/>
  <c r="Z24" i="3"/>
  <c r="X24" i="3"/>
  <c r="U24" i="3"/>
  <c r="S24" i="3"/>
  <c r="K24" i="3"/>
  <c r="I24" i="3"/>
  <c r="Z23" i="3"/>
  <c r="X23" i="3"/>
  <c r="U23" i="3"/>
  <c r="S23" i="3"/>
  <c r="K23" i="3"/>
  <c r="I23" i="3"/>
  <c r="Z22" i="3"/>
  <c r="X22" i="3"/>
  <c r="U22" i="3"/>
  <c r="S22" i="3"/>
  <c r="K22" i="3"/>
  <c r="I22" i="3"/>
  <c r="Z21" i="3"/>
  <c r="X21" i="3"/>
  <c r="U21" i="3"/>
  <c r="S21" i="3"/>
  <c r="K21" i="3"/>
  <c r="I21" i="3"/>
  <c r="Z20" i="3"/>
  <c r="X20" i="3"/>
  <c r="U20" i="3"/>
  <c r="S20" i="3"/>
  <c r="K20" i="3"/>
  <c r="I20" i="3"/>
  <c r="Z19" i="3"/>
  <c r="X19" i="3"/>
  <c r="U19" i="3"/>
  <c r="S19" i="3"/>
  <c r="K19" i="3"/>
  <c r="I19" i="3"/>
  <c r="Z18" i="3"/>
  <c r="X18" i="3"/>
  <c r="U18" i="3"/>
  <c r="S18" i="3"/>
  <c r="K18" i="3"/>
  <c r="I18" i="3"/>
  <c r="Z17" i="3"/>
  <c r="X17" i="3"/>
  <c r="U17" i="3"/>
  <c r="S17" i="3"/>
  <c r="K17" i="3"/>
  <c r="I17" i="3"/>
  <c r="Z16" i="3"/>
  <c r="X16" i="3"/>
  <c r="U16" i="3"/>
  <c r="S16" i="3"/>
  <c r="K16" i="3"/>
  <c r="I16" i="3"/>
  <c r="Z15" i="3"/>
  <c r="X15" i="3"/>
  <c r="U15" i="3"/>
  <c r="S15" i="3"/>
  <c r="K15" i="3"/>
  <c r="I15" i="3"/>
  <c r="Z14" i="3"/>
  <c r="X14" i="3"/>
  <c r="U14" i="3"/>
  <c r="S14" i="3"/>
  <c r="K14" i="3"/>
  <c r="I14" i="3"/>
  <c r="Z13" i="3"/>
  <c r="X13" i="3"/>
  <c r="U13" i="3"/>
  <c r="S13" i="3"/>
  <c r="K13" i="3"/>
  <c r="I13" i="3"/>
  <c r="Z12" i="3"/>
  <c r="X12" i="3"/>
  <c r="U12" i="3"/>
  <c r="S12" i="3"/>
  <c r="K12" i="3"/>
  <c r="I12" i="3"/>
  <c r="Z11" i="3"/>
  <c r="X11" i="3"/>
  <c r="U11" i="3"/>
  <c r="S11" i="3"/>
  <c r="K11" i="3"/>
  <c r="I11" i="3"/>
  <c r="Z10" i="3"/>
  <c r="X10" i="3"/>
  <c r="U10" i="3"/>
  <c r="S10" i="3"/>
  <c r="K10" i="3"/>
  <c r="I10" i="3"/>
  <c r="I73" i="3"/>
  <c r="U73" i="3"/>
  <c r="U72" i="3"/>
  <c r="K73" i="3"/>
  <c r="Z72" i="3"/>
  <c r="I72" i="3"/>
  <c r="K72" i="3"/>
</calcChain>
</file>

<file path=xl/comments1.xml><?xml version="1.0" encoding="utf-8"?>
<comments xmlns="http://schemas.openxmlformats.org/spreadsheetml/2006/main">
  <authors>
    <author>CASA</author>
  </authors>
  <commentList>
    <comment ref="T8" authorId="0" shapeId="0">
      <text>
        <r>
          <rPr>
            <sz val="10"/>
            <color indexed="81"/>
            <rFont val="Tahoma"/>
            <family val="2"/>
          </rPr>
          <t>Sustentar la razón del incumplimiento del indicador o  en caso contrario cual es el impacto generado</t>
        </r>
      </text>
    </comment>
    <comment ref="Y8" authorId="0" shapeId="0">
      <text>
        <r>
          <rPr>
            <sz val="10"/>
            <color indexed="81"/>
            <rFont val="Tahoma"/>
            <family val="2"/>
          </rPr>
          <t>Sustentar la razón del incumplimiento del indicador o  en caso contrario cual es el impacto generado</t>
        </r>
      </text>
    </comment>
  </commentList>
</comments>
</file>

<file path=xl/comments2.xml><?xml version="1.0" encoding="utf-8"?>
<comments xmlns="http://schemas.openxmlformats.org/spreadsheetml/2006/main">
  <authors>
    <author>Luz Miriam Diaz Diaz</author>
  </authors>
  <commentList>
    <comment ref="G37" authorId="0" shapeId="0">
      <text>
        <r>
          <rPr>
            <sz val="12"/>
            <color indexed="81"/>
            <rFont val="Tahoma"/>
            <family val="2"/>
          </rPr>
          <t>Escriba el nombre completo de la entidad</t>
        </r>
      </text>
    </comment>
    <comment ref="G39" authorId="0" shapeId="0">
      <text>
        <r>
          <rPr>
            <sz val="10"/>
            <color indexed="81"/>
            <rFont val="Tahoma"/>
            <family val="2"/>
          </rPr>
          <t>Seleccione el sector al que pertenece la entidad (sólo para entidades del orden nacional)</t>
        </r>
      </text>
    </comment>
    <comment ref="M39" authorId="0" shapeId="0">
      <text>
        <r>
          <rPr>
            <sz val="10"/>
            <color indexed="81"/>
            <rFont val="Tahoma"/>
            <family val="2"/>
          </rPr>
          <t>Seleccione el orden al que pertenece la entidad (nacional o territorial)</t>
        </r>
        <r>
          <rPr>
            <sz val="9"/>
            <color indexed="81"/>
            <rFont val="Tahoma"/>
            <family val="2"/>
          </rPr>
          <t xml:space="preserve">
</t>
        </r>
      </text>
    </comment>
    <comment ref="G41" authorId="0" shapeId="0">
      <text>
        <r>
          <rPr>
            <sz val="10"/>
            <color indexed="81"/>
            <rFont val="Tahoma"/>
            <family val="2"/>
          </rPr>
          <t>Seleccione el departamento donde está ubicada la entidad (solo para entidades del orden territorial)</t>
        </r>
      </text>
    </comment>
    <comment ref="M41" authorId="0" shapeId="0">
      <text>
        <r>
          <rPr>
            <sz val="10"/>
            <color indexed="81"/>
            <rFont val="Tahoma"/>
            <family val="2"/>
          </rPr>
          <t>Seleccione el año en que va a presentar la propuesta de racionalización</t>
        </r>
        <r>
          <rPr>
            <sz val="9"/>
            <color indexed="81"/>
            <rFont val="Tahoma"/>
            <family val="2"/>
          </rPr>
          <t xml:space="preserve">
</t>
        </r>
      </text>
    </comment>
    <comment ref="G43" authorId="0" shapeId="0">
      <text>
        <r>
          <rPr>
            <sz val="12"/>
            <color indexed="81"/>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<sst xmlns="http://schemas.openxmlformats.org/spreadsheetml/2006/main" count="1662" uniqueCount="1220">
  <si>
    <t>INDICADOR</t>
  </si>
  <si>
    <t>Observaciones</t>
  </si>
  <si>
    <t>META</t>
  </si>
  <si>
    <t>ACTIVIDADES</t>
  </si>
  <si>
    <t>EVIDENCIA</t>
  </si>
  <si>
    <t>Versión: 01</t>
  </si>
  <si>
    <t>DIRECCIONAMIENTO ESTRATEGICO</t>
  </si>
  <si>
    <t>Código: F-DE-PE30-02</t>
  </si>
  <si>
    <t>Fecha Aprobación:
08/06/17</t>
  </si>
  <si>
    <t>Coordinación  de Planeación</t>
  </si>
  <si>
    <t>Coordinación  de Planeación y Sistemas de Informacion</t>
  </si>
  <si>
    <t>Coordinación  de Planeación, Grupos, Subgrupos y Dimensiones del PDSP</t>
  </si>
  <si>
    <t>Coordinación  de Planeación, Grupos, Subgrupos y Dimensiones del PDSP y Sistemas de Informacion - Control Interno</t>
  </si>
  <si>
    <t>Coordinación  de Planeación y Sistemas de Informacion - Control Interno</t>
  </si>
  <si>
    <t>Oficina de Planeacion y Sistemas de Informacion y Oficina de Control Interno</t>
  </si>
  <si>
    <t>Coordinación  de Planeación (infraestructura)</t>
  </si>
  <si>
    <t>Todos los Grupos, subgrupos - Oficina de Planeacion y Sistemas de Informacion</t>
  </si>
  <si>
    <t>Avances esperados y ejecutados en los Informes de Gestion y  Planes la entidad 
Logro de Metas Planteadas 
Mejoramiento de Gestión</t>
  </si>
  <si>
    <t>GRUPO, SUBGRUPO O DEPENDENCIA RESPONSABLE</t>
  </si>
  <si>
    <t>FORMULA</t>
  </si>
  <si>
    <t>RESULTADO DEL INDICADOR</t>
  </si>
  <si>
    <t>Acumulado trimestre</t>
  </si>
  <si>
    <t xml:space="preserve">NUMERO DE ACTIVIDADES
PROGRAMADAS PARA LA VIGENCIA </t>
  </si>
  <si>
    <t>MONITOREO, SEGUIMIENTO Y EVALUACION DEL PLAN DE ACCION INSTITUCIONAL</t>
  </si>
  <si>
    <t>Acumulado Anual</t>
  </si>
  <si>
    <t>Acumulado al Tercer Trimestre</t>
  </si>
  <si>
    <t>% de Cumplimiento
IV Trimestre</t>
  </si>
  <si>
    <t>% Cumplimiento
III Trimestre</t>
  </si>
  <si>
    <t>Acumulado al Segundo Trimestre</t>
  </si>
  <si>
    <t>% de Cumplimiento
II Trimestre</t>
  </si>
  <si>
    <t>% de Cumplimiento
I Trimestre</t>
  </si>
  <si>
    <t>numerador
(ejecutado)</t>
  </si>
  <si>
    <t>denominador
(programado)</t>
  </si>
  <si>
    <t>MONITOREO, SEGUIMIENTO Y EVALUACION - IV TRIMESTRE</t>
  </si>
  <si>
    <t>MONITOREO, SEGUIMIENTO Y EVALUACION - III TRIMESTRE</t>
  </si>
  <si>
    <t>MONITOREO, SEGUIMIENTO Y EVALUACION - II TRIMESTRE</t>
  </si>
  <si>
    <t>MONITOREO, SEGUIMIENTO Y EVALUACION - I TRIMESTRE</t>
  </si>
  <si>
    <t>Pagina ___ de ___</t>
  </si>
  <si>
    <t>Sistemas de Información</t>
  </si>
  <si>
    <t>Todas las dependencias</t>
  </si>
  <si>
    <t xml:space="preserve">Coordinación de Archivo                               </t>
  </si>
  <si>
    <t>Oficina de Planeacion -Coordinación de Archivo</t>
  </si>
  <si>
    <t>Coordinación  de Planeación y Participación Social</t>
  </si>
  <si>
    <t xml:space="preserve">Dirección y Oficina de Planeacion </t>
  </si>
  <si>
    <t>Coordinación  de Planeación, Control Interno y Dirección</t>
  </si>
  <si>
    <t>Todos - Oficina de Planeacion y Sistemas de Informacion</t>
  </si>
  <si>
    <t>Grupo Recursos Humanos</t>
  </si>
  <si>
    <t>0</t>
  </si>
  <si>
    <t>Recursos Financieros, Atención en Salud, Recursos Humanos, Jurídica,  Planeación (Arquitectura)</t>
  </si>
  <si>
    <t xml:space="preserve">Recursos Financieros, Atención en Salud,  Vigilancia y control, Recursos Humanos Y Jurídica, </t>
  </si>
  <si>
    <t>Recursos Financieros- Presupuesto</t>
  </si>
  <si>
    <t>Recursos Financieros- Recursos Humanos (Plane de Cargos)</t>
  </si>
  <si>
    <t>Recursos Financieros</t>
  </si>
  <si>
    <t>Recursos Financieros, Presupuesto, Tesorería, Jurídica, Prestación de Servicios y Salud Pública</t>
  </si>
  <si>
    <t xml:space="preserve"> Areas involucradas en el Plan de Desarrollo (Coordinadora Recursos Financieros y Presupuesto)</t>
  </si>
  <si>
    <t>Recursos Financieros y Atención en Salud</t>
  </si>
  <si>
    <t xml:space="preserve">Recuros Financieros, Presupuesto y Prestación de Servicios de Salud </t>
  </si>
  <si>
    <t>Recursos Financieros, Presupuesto y Aseguramiento</t>
  </si>
  <si>
    <t>Recuros Financieros, Presupuesto, Contabilidad y Pagaduría.</t>
  </si>
  <si>
    <t>Recuros Financieros, Presupuesto, y Pagaduría.</t>
  </si>
  <si>
    <t>Recuros Financieros, Presupuesto, Contabilidad  y Pagaduría.</t>
  </si>
  <si>
    <t>Presupuesto, Contabilidad y Tesorería/ pagaduría</t>
  </si>
  <si>
    <t>Recursos Financieros- Central de Cuentas, Presupuesto,Contabildiad y Tesoreria</t>
  </si>
  <si>
    <t>Recursos Financieros, Presupuesto</t>
  </si>
  <si>
    <t>Recursos Financieros, Atención en Salud, Recursos Humanos, Jurídica.</t>
  </si>
  <si>
    <t>Recursos Financieros, Presupuesto, Contabilidad, Tesorería.</t>
  </si>
  <si>
    <t>GRUPO RECURSOS FÍSICOS / ALMACÉN</t>
  </si>
  <si>
    <t>GRUPO RECURSOS FÍSICOS</t>
  </si>
  <si>
    <t>GRUPO RECURSOS FÍSICOS / DIRECCIÓN</t>
  </si>
  <si>
    <t>ÁREAS</t>
  </si>
  <si>
    <t>ÁREAS / DIRECCIÓN</t>
  </si>
  <si>
    <t>RECURSOS FÍSICOS</t>
  </si>
  <si>
    <t>DIRECCIÓN</t>
  </si>
  <si>
    <t>RECURSOS FÍSICOS / ALMACÉN / FINANCIERA</t>
  </si>
  <si>
    <t>GRUPO RECURSOS FÍSICOS / SISTEMAS DE INFORMACIÓN</t>
  </si>
  <si>
    <t>DT POBLACIONES VULNERABLES</t>
  </si>
  <si>
    <t>SUBGRUPO VIGILANCIA Y CONTROL</t>
  </si>
  <si>
    <t>Oficina de Control Interno</t>
  </si>
  <si>
    <t>JURIDICA</t>
  </si>
  <si>
    <t>Grupo de Atenciòn en Salud (Aseguramiento)</t>
  </si>
  <si>
    <t>100%</t>
  </si>
  <si>
    <t xml:space="preserve">Grupo de Atenciòn en Salud </t>
  </si>
  <si>
    <t>95%</t>
  </si>
  <si>
    <t>CENTRO REGULADOR DE URGENCIAS Y EMERGENCIAS</t>
  </si>
  <si>
    <t xml:space="preserve">Prestacion de Servicios </t>
  </si>
  <si>
    <t>Astrid Stella Araque  Mogollon</t>
  </si>
  <si>
    <t xml:space="preserve">Actividad cumplida en el primer trimestre </t>
  </si>
  <si>
    <t>consolidacion ejecucion y publicacion en pagina web del plan estrategico de talento humano para la actual vigencia</t>
  </si>
  <si>
    <t xml:space="preserve">elaboracion del plan estrategico de talento humano </t>
  </si>
  <si>
    <t xml:space="preserve">publicacion de manera trimestral del avance en cumplimiento del plan estrategico de talento humano en la pagina web institucional </t>
  </si>
  <si>
    <t xml:space="preserve">porcentaje de cumplimiento para el trimestre </t>
  </si>
  <si>
    <t xml:space="preserve">porcentaje de ejecucion esperado  </t>
  </si>
  <si>
    <t xml:space="preserve">Elaboracion, consolidacion y seguimiento del plan anual de vacantes </t>
  </si>
  <si>
    <t>elaboracion y cargue a la plataforma web institucional del plan anual de vacantes</t>
  </si>
  <si>
    <t xml:space="preserve">publicacion de plan anual de vacantes </t>
  </si>
  <si>
    <t xml:space="preserve">elaboracion del plan anual de vacantes </t>
  </si>
  <si>
    <t xml:space="preserve">Elaboracion, consolidacion y seguimiento del plan de prevision de recursos humano </t>
  </si>
  <si>
    <t xml:space="preserve">Trimestral </t>
  </si>
  <si>
    <t xml:space="preserve">anual </t>
  </si>
  <si>
    <t xml:space="preserve">trimestral </t>
  </si>
  <si>
    <t>GRUPO RECURSOS FISICOS</t>
  </si>
  <si>
    <t xml:space="preserve">Elaboracion, seguimiento y publicacion del plan anual de adquisiciones </t>
  </si>
  <si>
    <t xml:space="preserve">elaboracion del plan anual de adquisiciones de la entidad y seguimiento del mismo </t>
  </si>
  <si>
    <t xml:space="preserve">publicacion del plan anual de adquisiciones en la pagina web institucional  </t>
  </si>
  <si>
    <t>elaboracion del plan anual de adquisiciones / publicacion del plan anual de adquicisiones en la pagina web institucional</t>
  </si>
  <si>
    <t xml:space="preserve">Elaboracion, consolidacion, seguimiento y publicacion del plan institucional de capacitacion </t>
  </si>
  <si>
    <t xml:space="preserve">Elaboracion, seguimiento y consolidacion del plan institucional de capacitaciones </t>
  </si>
  <si>
    <t xml:space="preserve">publicacion en la pagina web institucional del plan institucional de capacitacion </t>
  </si>
  <si>
    <t xml:space="preserve">Elaboracion, consolidacion y seguimiento del plan de trabajo anual en seguridad y salud en el trabajo </t>
  </si>
  <si>
    <t xml:space="preserve">elaboracion, seguimiento y consolidacion del plan de trabajo anual en seguridad y salud en el trabajo </t>
  </si>
  <si>
    <t xml:space="preserve">publicacion del plan de trabajo anual en seguridad y salud en el trabajo </t>
  </si>
  <si>
    <t xml:space="preserve">PLAN O PROYECTO </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</si>
  <si>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</si>
  <si>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</si>
  <si>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</si>
  <si>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</si>
  <si>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</si>
  <si>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</si>
  <si>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</si>
  <si>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</si>
  <si>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Corto Plazo (1
año)</t>
  </si>
  <si>
    <t>Mediano Plazo (1 -
4 años)</t>
  </si>
  <si>
    <t>Largo Plazo
(años enadelante)</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</si>
  <si>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</si>
  <si>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</si>
  <si>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</si>
  <si>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</si>
  <si>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</si>
  <si>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</si>
  <si>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</si>
  <si>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</si>
  <si>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</si>
  <si>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</si>
  <si>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</si>
  <si>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</si>
  <si>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</si>
  <si>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t xml:space="preserve">Entidad: </t>
    </r>
    <r>
      <rPr>
        <b/>
        <u/>
        <sz val="14"/>
        <color theme="1"/>
        <rFont val="Arial"/>
        <family val="2"/>
      </rPr>
      <t>INSTITUTO DEPARTAMENTAL DE SALUD DE NORTE DE SANTANDER</t>
    </r>
  </si>
  <si>
    <r>
      <t xml:space="preserve">Vigencia: </t>
    </r>
    <r>
      <rPr>
        <b/>
        <u/>
        <sz val="14"/>
        <color theme="1"/>
        <rFont val="Arial"/>
        <family val="2"/>
      </rPr>
      <t>2018</t>
    </r>
  </si>
  <si>
    <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</si>
  <si>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</si>
  <si>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</si>
  <si>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</si>
  <si>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</si>
  <si>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</si>
  <si>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</si>
  <si>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</si>
  <si>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</si>
  <si>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</si>
  <si>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</si>
  <si>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</si>
  <si>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</si>
  <si>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</si>
  <si>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</si>
  <si>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</si>
  <si>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</si>
  <si>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</si>
  <si>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</si>
  <si>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</si>
  <si>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</si>
  <si>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</si>
  <si>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</si>
  <si>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</si>
  <si>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</si>
  <si>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</si>
  <si>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Vigilancia y Control</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</si>
  <si>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</si>
  <si>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</si>
  <si>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</si>
  <si>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</si>
  <si>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</si>
  <si>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</si>
  <si>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</si>
  <si>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</si>
  <si>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</si>
  <si>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</si>
  <si>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</si>
  <si>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</si>
  <si>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</si>
  <si>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</si>
  <si>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</si>
  <si>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</si>
  <si>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</si>
  <si>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</si>
  <si>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</si>
  <si>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</si>
  <si>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</si>
  <si>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</si>
  <si>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</si>
  <si>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</si>
  <si>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</si>
  <si>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</si>
  <si>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</si>
  <si>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</si>
  <si>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</si>
  <si>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</si>
  <si>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</si>
  <si>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</si>
  <si>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</si>
  <si>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</si>
  <si>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</si>
  <si>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</si>
  <si>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</si>
  <si>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</si>
  <si>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</si>
  <si>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</si>
  <si>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</si>
  <si>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</si>
  <si>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</si>
  <si>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</si>
  <si>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</si>
  <si>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</si>
  <si>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</si>
  <si>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</si>
  <si>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</si>
  <si>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</si>
  <si>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</si>
  <si>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</si>
  <si>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</si>
  <si>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</si>
  <si>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</si>
  <si>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</si>
  <si>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</si>
  <si>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</si>
  <si>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</si>
  <si>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</si>
  <si>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</si>
  <si>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</si>
  <si>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</si>
  <si>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</si>
  <si>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</si>
  <si>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</si>
  <si>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</si>
  <si>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</si>
  <si>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</si>
  <si>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</si>
  <si>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</si>
  <si>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</si>
  <si>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</si>
  <si>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</si>
  <si>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</si>
  <si>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</si>
  <si>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</si>
  <si>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</si>
  <si>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</si>
  <si>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</si>
  <si>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</si>
  <si>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</si>
  <si>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</si>
  <si>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</si>
  <si>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</si>
  <si>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</si>
  <si>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</si>
  <si>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</si>
  <si>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</si>
  <si>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</si>
  <si>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</si>
  <si>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</si>
  <si>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</si>
  <si>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</si>
  <si>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</si>
  <si>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</si>
  <si>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</si>
  <si>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</si>
  <si>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</si>
  <si>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</si>
  <si>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</si>
  <si>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</si>
  <si>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</si>
  <si>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</si>
  <si>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</si>
  <si>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</si>
  <si>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</si>
  <si>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</si>
  <si>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</si>
  <si>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</si>
  <si>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</si>
  <si>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</si>
  <si>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</si>
  <si>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</si>
  <si>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</si>
  <si>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</si>
  <si>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</si>
  <si>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</si>
  <si>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</si>
  <si>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</si>
  <si>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</si>
  <si>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</si>
  <si>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</si>
  <si>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</si>
  <si>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</si>
  <si>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</si>
  <si>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</si>
  <si>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</si>
  <si>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</si>
  <si>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</si>
  <si>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</si>
  <si>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</si>
  <si>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</si>
  <si>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</si>
  <si>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</si>
  <si>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</si>
  <si>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</si>
  <si>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</si>
  <si>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</si>
  <si>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</si>
  <si>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</si>
  <si>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</si>
  <si>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</si>
  <si>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</si>
  <si>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</si>
  <si>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</si>
  <si>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</si>
  <si>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</si>
  <si>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</si>
  <si>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</si>
  <si>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</si>
  <si>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</si>
  <si>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</si>
  <si>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</si>
  <si>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</si>
  <si>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</si>
  <si>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</si>
  <si>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</si>
  <si>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</si>
  <si>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</si>
  <si>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</si>
  <si>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</si>
  <si>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</si>
  <si>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</si>
  <si>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</si>
  <si>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</si>
  <si>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</si>
  <si>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</si>
  <si>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</si>
  <si>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</si>
  <si>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</si>
  <si>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</si>
  <si>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</si>
  <si>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</si>
  <si>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</si>
  <si>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</si>
  <si>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</si>
  <si>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</si>
  <si>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</si>
  <si>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</si>
  <si>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</si>
  <si>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</si>
  <si>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</si>
  <si>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</si>
  <si>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</si>
  <si>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</si>
  <si>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</si>
  <si>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</si>
  <si>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</si>
  <si>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</si>
  <si>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</si>
  <si>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</si>
  <si>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</si>
  <si>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</si>
  <si>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</si>
  <si>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</si>
  <si>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</si>
  <si>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</si>
  <si>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</si>
  <si>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</si>
  <si>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</si>
  <si>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</si>
  <si>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</si>
  <si>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</si>
  <si>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</si>
  <si>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</si>
  <si>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</si>
  <si>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</si>
  <si>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</si>
  <si>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</si>
  <si>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</si>
  <si>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</si>
  <si>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</si>
  <si>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</si>
  <si>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</si>
  <si>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</si>
  <si>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</si>
  <si>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</si>
  <si>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</si>
  <si>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</si>
  <si>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</si>
  <si>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</si>
  <si>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</si>
  <si>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</si>
  <si>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</si>
  <si>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</si>
  <si>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</si>
  <si>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</si>
  <si>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</si>
  <si>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</si>
  <si>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</si>
  <si>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</si>
  <si>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</si>
  <si>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</si>
  <si>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</si>
  <si>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</si>
  <si>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r>
      <t xml:space="preserve">Vigencia: </t>
    </r>
    <r>
      <rPr>
        <b/>
        <u/>
        <sz val="14"/>
        <rFont val="Arial"/>
        <family val="2"/>
      </rPr>
      <t>2019</t>
    </r>
  </si>
  <si>
    <t>Cumplir con los porcentajes de avance para el 2019 establecidos por el nivel nacional}</t>
  </si>
  <si>
    <t xml:space="preserve">Presentar ante el Comité de Gestión y de Desempeño Institucional el Plan Estratégico de Tecnología de Información </t>
  </si>
  <si>
    <t>Ejecución del Plan de Acción de Gobierno Digital - Estrategia de Gobierno en Línea</t>
  </si>
  <si>
    <t>Se proyectó el PETI para presentar ante el Comité, reunión programada para el mes de abril de 2019</t>
  </si>
  <si>
    <t>Fortalecer las acciones para el tratamiento y privacidad de la información y la seguridad informática</t>
  </si>
  <si>
    <t>Se desarrolló el Sistema de Gestión de Seguridad Informática para presentar ante el Comité en Abril de 2019</t>
  </si>
  <si>
    <t>Ajustar el plan de acción de acuerdo a la normatividad vigente</t>
  </si>
  <si>
    <t>Conjuntamente con la oficina de control interno, efectuar el seguimiento correspondiente e informar sobre los resultados ante el Comité de Gestión y de Desempeño Institucional</t>
  </si>
  <si>
    <t>Acciones ejecutadas GEL/Total de acciones programadas definido por GEL * 100</t>
  </si>
  <si>
    <t>Se encuentra programada la actividad a partir de Abril de 2019</t>
  </si>
  <si>
    <t>Software cumpliendo con la normatividad y los procedimeintos establecidos por la Entidad</t>
  </si>
  <si>
    <t>Socializar software adquiridos
Prestar apoyo técnico en la implementación del software
Dar seguimiento a los ajustes pertinentes del software.</t>
  </si>
  <si>
    <t>Software adquiridos implementados</t>
  </si>
  <si>
    <t>* Se trabajó con el quipo técnico en la plataforma de RIPSS
* Se dio acompañamiento a la paltaforma para el fenómeno migratorio.
* Se tomó rquermientos para la actualización del aplicativo de Winsisvan
* Se socializó el resultado del Plan Estadístico Dptal.
* Se dio seguimiento al software financiero y contable T.N.S.</t>
  </si>
  <si>
    <t>Garantizar la adecuada publicación de los contenidos generales en medios electrónicos y cumplimiento de la norma.</t>
  </si>
  <si>
    <t>Dar cumplimiento y seguimiento a la política editorial institucional
Actualizar la política editorial institucional</t>
  </si>
  <si>
    <t>Política Editorial aplicada</t>
  </si>
  <si>
    <t>Publicaciones realizadas/Total de solicitudes de publicación * 100</t>
  </si>
  <si>
    <t>Adiconalmente, se publicó dos contenidos pendientes de la vigencia 2018</t>
  </si>
  <si>
    <t>Garantizar el óptimo funcionamiento de las tecnologías de información y comunicación.</t>
  </si>
  <si>
    <t>Socializar la Guía de mantenimiento
preventivo y correctivo a los equipos informáticos de la Entidad y las Políticas de Seguridad Informática</t>
  </si>
  <si>
    <t>Formatos de solicitud interna y/o asistencia</t>
  </si>
  <si>
    <t>Funcionarios socializados /  Total de funcionarios * 100</t>
  </si>
  <si>
    <t>A medida que se da soporte técnico se socializa la guía de mantenimiento y las Políticas de Seguridad Informática</t>
  </si>
  <si>
    <t>Prestar soporte técnico oportuno y mantener continuidad en los servicios tecnológicos.</t>
  </si>
  <si>
    <t>Formatos diligenciados</t>
  </si>
  <si>
    <t>Solicitudes de servicios  atendidas en el periodo/Total de solicitudes de servicios  * 100</t>
  </si>
  <si>
    <t>Del toral 79 solicitudes corresponden  a soporte a la insfraestructura física</t>
  </si>
  <si>
    <t>Realiza una encuesta para identificar las falencias en la entidad en la aplicabilidad de las políticas de seguridad informática</t>
  </si>
  <si>
    <t>Encuesta</t>
  </si>
  <si>
    <t>Oficinas encuestados /  Total de oficinas * 100</t>
  </si>
  <si>
    <t>Se encuentra programada la actividad a partir de Agosto de 2019</t>
  </si>
  <si>
    <t>Dar continuidad a proyectos de fortalecimiento de tecnologías de la información y comunicaciones</t>
  </si>
  <si>
    <t>Dar continuidad al desarrollo de proyectos de fortalecimiento de las tecnologías de información y comunicaciones que permitan  dar cumplimiento a  la misión institucional.</t>
  </si>
  <si>
    <t>Proyecto de fortalecimiento TIC</t>
  </si>
  <si>
    <t>Se presentaron observaciones para que ajsuten el proyecto presentados por la ESE Hospital San Juan de Dios de Pamplona - No se dio concepto de viablidad</t>
  </si>
  <si>
    <t>Avances esperados y ejecutados en los Informes de Gestion, Planes de Accion. 
Logro de Metas Planteadas 
Mejoramiento de Gestión</t>
  </si>
  <si>
    <t>N/A</t>
  </si>
  <si>
    <t>Documento Plan de Accion Revisado y consolidado</t>
  </si>
  <si>
    <t>Documento Informe de Gestion Revisado y consolidado</t>
  </si>
  <si>
    <t xml:space="preserve"> (Informe avance Plan de accion / informes de seguimiento planeados en el año)  * 100 </t>
  </si>
  <si>
    <t>Documento PDD Gestion revisado por el Coordinador de Planeacion del IDS</t>
  </si>
  <si>
    <t>(Metas alcanzadas por la entidad para la vigencia/ Total metas planeadas por la entidad en la vigencia) * 100</t>
  </si>
  <si>
    <t>Presentación a los Miembros del CTSSS, Asamblea Departamental y al Sr.Gobernador.</t>
  </si>
  <si>
    <t>Documento previamente entregado y Actas</t>
  </si>
  <si>
    <t>según demanda</t>
  </si>
  <si>
    <t>Realizar Informe de Rendicion de cuentas anual</t>
  </si>
  <si>
    <t>Informe de rendiciòn Presentacion Power Point</t>
  </si>
  <si>
    <t>Actividad para ejecutar en el 4to trimestre</t>
  </si>
  <si>
    <t>Avances esperados en el Plan Anticorrupcion, acciones preventivas, correctivas y de mejoramiento.</t>
  </si>
  <si>
    <t>Elaborar el Plan Anticorrupcion de la Entidad</t>
  </si>
  <si>
    <t>Documento elaborado</t>
  </si>
  <si>
    <t>Se elaborarón los 5 formatos establecidos por la norma</t>
  </si>
  <si>
    <t xml:space="preserve">Publicar en la web el Plan de Anticorrupcion </t>
  </si>
  <si>
    <t>página web web institucional - del Plan anticorrupcion</t>
  </si>
  <si>
    <t>Publicado 30 de enero 2018 cumpliendo con la Ley de transparencia</t>
  </si>
  <si>
    <t>Socializar e informar sobre el Plan de Anticorrupcion  y de Atencion al Ciudadano a LA Dirección y todos los Coordinadores de la Entidad.</t>
  </si>
  <si>
    <t xml:space="preserve">Actas de Reuniones y firmas de asistencias
</t>
  </si>
  <si>
    <t xml:space="preserve">(Numero de  socializaciones realizadas / Numero Socializaciones programadas)  *  100
</t>
  </si>
  <si>
    <t>Según demanda</t>
  </si>
  <si>
    <t>Plan Decenal de Salud Publica Implementado/Plan territorial de salud 2016-2019</t>
  </si>
  <si>
    <t>Elaborar el proyecto de acto administrativo para la aprobación del componente operativo y de inversiones  en salud anual de inversiones COAI y el Plan de acción en salud-PAS para la vigencia 2019, en cumplimiento del Art. 33 de la Resolución 1536 de 2015.</t>
  </si>
  <si>
    <t xml:space="preserve">Documeto proyecto -acto administrativo </t>
  </si>
  <si>
    <t>Proyecto de Acto administrativo</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</si>
  <si>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</si>
  <si>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</si>
  <si>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Sumatoria de estrategias presentadas para la adopcion del plan Decenal</t>
  </si>
  <si>
    <t>Se ha realizado jornadas de capacitación en modalidad de video conferencia MSPS/IDS, asesorias y asistencia tecnica a los Municipios del Departamento y a nivel territorial</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</si>
  <si>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</si>
  <si>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(Número de acciones implementadas/número de acciones propuestas en la estrategia) * 100</t>
  </si>
  <si>
    <t>Se ha realizado jornadas de capacitación, asesorias y asistencia tecnica a los Municipios del Departamento en la modalidad de video conferencias MSPS/IDS y por medios técnològicos  (TICS)  y a nivel territorial reuniones con el equipo técnico territorial del PTS a nivel institucional tanto a los municipios como al Departamento se han emitido informes del monitoreo realizado mediante la plataforma SISPRO</t>
  </si>
  <si>
    <t>Cumplimiento de la Resolución 2003 de 2014 para la vigencia 2016</t>
  </si>
  <si>
    <t>Asesorar y verificar el cumplimento del estandar de infraestructura fisica de la Resolución 2003 de 2014</t>
  </si>
  <si>
    <t>Plano revisado y firmado</t>
  </si>
  <si>
    <t xml:space="preserve">Se realizo asesoria </t>
  </si>
  <si>
    <t>Cumplir con la entrega de informes oportunos a los diferentes Entes de Control</t>
  </si>
  <si>
    <t xml:space="preserve">Revisar, verificar y consolidar la información solicitada por los diferentes Entes de Control </t>
  </si>
  <si>
    <t>Documentos</t>
  </si>
  <si>
    <t>Se realizo entrega de información solicitada por la Contraloria Dptal y a la Gobernación del Dpto.</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</si>
  <si>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</si>
  <si>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seppi.
</t>
  </si>
  <si>
    <t>Fichas MGA WEB
Inscirpcion Sistema 
Interno de Radicacion de Proyectos
Radicacion Banco de Proyectos de la Gobernacion</t>
  </si>
  <si>
    <t>Sumatoria de proyectos  de inversion del Instituto relacionados en el banco de proyectos</t>
  </si>
  <si>
    <t xml:space="preserve">Proytecto FORTALECIMIENTO DE LA CAPACIDAD DE RESPUESTA DEL SECTOR SALUD FRENTE A URGENCIAS, EMERGENCIAS Y DESASTRES, MEDIANTE ADQUISICION DE 20 AMBULANCIAS TAB Y 1 UNIDAD MOVIL TRANSFUSIONAL
EN EL DEPARTAMENTO NORTE DE SANTANDER.
Aprobado con codigo SEPPI </t>
  </si>
  <si>
    <t>Cumplir con los estandares de la Normatividad de la Ley General de Archivo</t>
  </si>
  <si>
    <t>Cronograma de cumplimiento de actividades y documentos</t>
  </si>
  <si>
    <t>(Actividades realizadas para la conservacion documental)/(Total actividades programadas para la conservaion documental) *100</t>
  </si>
  <si>
    <t>Realizar y verificar el cumplimiento del Plan de Transferencias</t>
  </si>
  <si>
    <t>Cronograma de transferencias documentales
Formato inventario de gestion documental</t>
  </si>
  <si>
    <t>(transferencias documentales realizadas) / (total transferencias documentales programadas) *100</t>
  </si>
  <si>
    <t>Capacitar al personal de la Institución en la temática de Archivos de Gestión .</t>
  </si>
  <si>
    <t>Cronograma, registro fotografico,Listado de Asistencias y Actas de capacitaciones</t>
  </si>
  <si>
    <t xml:space="preserve"> (Numero de capacitaciones realizadas / Numero capacitaciones  programadas)  *  100</t>
  </si>
  <si>
    <t>Actividada para cumplirse en el transcurso del año</t>
  </si>
  <si>
    <t>Recepeción y distribución de la correspondencia externa recibida</t>
  </si>
  <si>
    <t>Numero de radicados y registros en el SIEP documental</t>
  </si>
  <si>
    <t>Se realizo el 100% en su tramite correspondiente a distribución y entrega.</t>
  </si>
  <si>
    <t>Dar cumplimiento a las politicas y lineamientos  del modelo integrado de planeacion y gestion MIPG</t>
  </si>
  <si>
    <t>Revisar los procedimientos y documentos  y proponer ajustes a los mismos.</t>
  </si>
  <si>
    <t xml:space="preserve">listado de documentos entregados a la oficina de planeacion al sistema integrado de gestion </t>
  </si>
  <si>
    <t xml:space="preserve"># de documentos entregados al SIG para analisis y evaluacion / total de documentos entregados </t>
  </si>
  <si>
    <t>Retrasos en las dependencias para la entrega de las correcciones dadas por la oficina de planeación</t>
  </si>
  <si>
    <t>Control de documentos y registros</t>
  </si>
  <si>
    <t xml:space="preserve"># de procesos aplicando la actualizacion modificacion de sus procedimientos en busca del lineamiento del MIPG (reuniones y/o asistencias tecnicas) / total de procesos de la instituto departamental de salud </t>
  </si>
  <si>
    <t>Realizar la  emision, distribución y control de documentos del sistema de gestion de la calidad.</t>
  </si>
  <si>
    <t>#de documentos aprobados por direccion / total de documentos entregados al SIG</t>
  </si>
  <si>
    <t>Participar en el proceso de elaboración de los instrumentos archivisticos conforme a la normatividad vigente.</t>
  </si>
  <si>
    <t xml:space="preserve">Transferencia Documental
Inventario Documental
Conservación preventiva de documentos en Archivo  de Gestión.
</t>
  </si>
  <si>
    <t># procesos del ids elaborando o actualizando procesos archivisticos/ total de procesos del ids</t>
  </si>
  <si>
    <t>Orientar al personal del IDS  a documentar los procedimientos y registros según su competecia y resposabilidades.</t>
  </si>
  <si>
    <t>Gestion Documental</t>
  </si>
  <si>
    <t xml:space="preserve"># total de asistencias tecnicas realizadas / total de asistencias tecnicas programadas </t>
  </si>
  <si>
    <t>Mantener un registro consolidado de la información.</t>
  </si>
  <si>
    <t xml:space="preserve">Almacenamiento en medio físico (legajos) y magnetico (Servidoruser) con listado de documentacion entregada al sistema integrado de gestion </t>
  </si>
  <si>
    <t>total de documentos registrados en el listado de control de docuementos /total de solicitudes de creacion, modificacion y eliminacion de documentos entregadas a SIG</t>
  </si>
  <si>
    <t>Desarrollar un plan de Asesoria y Asistencia técnica a todos los actores del sistema.</t>
  </si>
  <si>
    <t>Plan anual de capacitación y/o asistencia técnica
Informe de capacitación y/o asistencia técnica</t>
  </si>
  <si>
    <t xml:space="preserve"># de capacitaciones realizadas en pro del SIG / total de capacitaciones programadas </t>
  </si>
  <si>
    <t>Apoyar tecnicamente en las auditorias realizadas por los entes de control.</t>
  </si>
  <si>
    <t xml:space="preserve">Plan Anual de Auditoria
Cronograma de Auditoria
</t>
  </si>
  <si>
    <t xml:space="preserve"># de auditorias y capacitaciones externas al ids / total de auditorias y capacitaciones asistidas </t>
  </si>
  <si>
    <t>no se ha realizado alguna</t>
  </si>
  <si>
    <t>Revisión de Plan de Acción Institucional 2019 programado con los Miembros del junta directiva, Coordinadores de Grupos, Subgrupos y Dimensiones del PDSP,  Planeación y el Director del IDS</t>
  </si>
  <si>
    <t>Plan de Acción  Institutocional 2019 y Acta del CTSSS</t>
  </si>
  <si>
    <t>Plan de acción institucional 2019 socializado ante la junta directiva y el CTSSS aporbacion por junta, decreto 002 del 18/01/2018</t>
  </si>
  <si>
    <t xml:space="preserve">realizar seguimiento al proyecto de fortalecimiento de la gestion documental instituto departamental de salud presentado a la gobernacion departamental </t>
  </si>
  <si>
    <t xml:space="preserve">correos institucionales y oficios de comunicaciones solicitando estado del proyecto </t>
  </si>
  <si>
    <t xml:space="preserve">según demanda </t>
  </si>
  <si>
    <t>A 2021 , SE LOGRA LA FORMULACION Y SOCIALIZACION DEL PLAN NACIONAL SECTORIAL DE GESTION INTEGRAL DEL RIESGO DE DESASTRES ARTICULADO INTERSECTORIALMENTE A LOS DEMAS SECTORES ESTATALES.</t>
  </si>
  <si>
    <t>VERIFICAR QUE LOS PLANES HOSPITALARIOS DE EMERGIENCIA ESTEN ARTICULADO CON LOS PLANES MUNICIPALES DE GESTION DEL RIESGO</t>
  </si>
  <si>
    <t>NA</t>
  </si>
  <si>
    <t>se ejecutara a partir de 2 trimestre</t>
  </si>
  <si>
    <t>A 2021, SE LOGRA QUE EL 100% DE LAS ENTIDADES DEL ORDEN NACIONAL, DEPARTAMENTAL Y MUNICIPAL APLIQUEN EL REGLAMENTO SANITARIO INTERNACIONAL 2005.</t>
  </si>
  <si>
    <t>participar en los comites de sanidad portuaria departamental organizados por el grupo de vigilancia en salud publica y articular acciones en casos de ESPI</t>
  </si>
  <si>
    <t>ACTAS DE SANIDAD PORTUARIA</t>
  </si>
  <si>
    <t>A 2021, SE LOGRA MEJORAR EL INDICE DE SEGURIDAD HOSPITALARIAL EN EL 100% DE LOS HOSPITALES PRIORIZADOS.</t>
  </si>
  <si>
    <t>realizar acciones de vigilancia y seguimiento ESE HUEM, ESE Emiro Quintero Cañizares, UBA Puente Barco Leones.</t>
  </si>
  <si>
    <t>A 2021 SE LOGRA INCLUIR EN EL 100% DE LOS PLANES NACIONAL, TERRITORIAL Y HOSPITALARIOS DE GESTION DEL RIESGO LAS ACCIONES DE SUMINISTROS DE SANGRE Y COMPONENTES SANGUINEOS SEGUROS.</t>
  </si>
  <si>
    <t>SOLICITAR  LA DISPONIBILIDAD DE COMPONENTES SANGUINEOS Y HEMODERIVADOS, A LOS BANCOS DE SANGRE Y UNIDADES TRANSFUNCIONALES DEL DEPARTAMENTO.</t>
  </si>
  <si>
    <t>APOYAR A LOS BANCOS DE SANGRE DE LA ESE HUEM EN EL COMPONENTE DE PROMOCION DE LA DONACION VOLUNTARIA Y ALTRUISTA DE SANGRE EN LAS INSTALACIONES DEL IDS</t>
  </si>
  <si>
    <t>REALIZAR VISITAS DE MONITOREO   AL 100 %  DE LOS BANCOS DE SANGRE Y SERVICIOS TRANSFUSIONALES HABILITADOS</t>
  </si>
  <si>
    <t>A 2021, SE LOGRA QUE EL 100% DE LAS ENTIDADES TERRITORIALES RESPONDAN CON EFICACIA Y ANTE LAS EMERGENCIAS Y DESASTRES QUE ENFRENTEN.</t>
  </si>
  <si>
    <t xml:space="preserve">brindar capacitacion y  asesoria tecnica en cuanto a planes hospitalarios de emergencias PHE a las ESES del departamento </t>
  </si>
  <si>
    <t xml:space="preserve">
A 2021, SE LOGRA IMPLEMENTAR LA RED NACIONAL DE TOXICOLOGIA.
</t>
  </si>
  <si>
    <t>verificacion de la capacidad de respuesta de las IPS de 2 y 3 nivel ante los eventos relaxionados con toxicilogia</t>
  </si>
  <si>
    <t>A 2021, SE LOGRA IMPLEMENTAR EL SISTEMA DE EMERGENICAS MEDICAS EN EL 50% DE LOS MUNICIPIOS DEL PAIS.</t>
  </si>
  <si>
    <t>GARANTIZAR EL RECURSO HUMANO PARA EL FUNCIONAMIENTO DEL CRUE.</t>
  </si>
  <si>
    <t>CONTRATOS PERSONAL CRUE</t>
  </si>
  <si>
    <t xml:space="preserve">
MANTENIMIENTO PREVENTIVO Y CORRECTIVO DE LOS EQUIPOS DE RADIOCOMUNICACIONES.
</t>
  </si>
  <si>
    <t>1 en 2 trimestre, 1 en 3 trimestre</t>
  </si>
  <si>
    <t>operativizar el SEM en el CEGIRD</t>
  </si>
  <si>
    <t>4 trimestre</t>
  </si>
  <si>
    <t>CAPACITAR AL PERSONAL SANITARIO SOBRE PRIMER RESPONDIENTE</t>
  </si>
  <si>
    <t>A 2021, SE LOGRA FORTALECER LA RED NACIONAL DE BANCO DE SANGRE Y SERVICIOS TRANSFUNCIONALES.</t>
  </si>
  <si>
    <t>SOLICITAR MENSUALMENTE A LOS BANCOS DE SANGRE LA DISPONIBILIDAD DE COMPONENTES SANGUINEOS Y HEMODERIVADOS</t>
  </si>
  <si>
    <t>A 2021, TODA PERSONA TENDRA LA MISMA OPCION DE ACCESO EFECTIVO A LOS SERVICIOS DE SALUD  Y A FLUIR EFICIENTEMENTE DENTRO DE ELLOS DE ACUERDO CON SU RIESGO, SIN DIFERENCIA URBANA, RURALES O DE INGRESO.</t>
  </si>
  <si>
    <t>verificar diariamente la capacidad instalada de UCI de IPS Publicas y Privadas</t>
  </si>
  <si>
    <t>FORMATOS DE DISPONIBILIDA DE UCI</t>
  </si>
  <si>
    <t>apoyo y acompañamiento tecnico en procesos de referencia y contrareferencia de la poblacion PPNA</t>
  </si>
  <si>
    <t>cuadros de turno y apoyo del personal del CRUE</t>
  </si>
  <si>
    <t>1 horario mensual de radioperadores</t>
  </si>
  <si>
    <t xml:space="preserve">realizar seguimiento a la politica de gestion documental </t>
  </si>
  <si>
    <t xml:space="preserve">actas de reunion en las diferentes oficinas del ids </t>
  </si>
  <si>
    <t>Asegurar que se establezcan, implementen y mantengan los procesos necesarios para el sistema de gestion de la calidad de los servicios por medio de acto administrativo donde se adopten e implementen los lineamientos del MIPG para el ids en el primer mes de la vigencia 2019</t>
  </si>
  <si>
    <t xml:space="preserve">se programaron para el segundo y tercer trimestre de la vigencia </t>
  </si>
  <si>
    <t>Sa actualiza:
3 creados</t>
  </si>
  <si>
    <t>plan de capacitaciones se realizara a partir del segundo trimestre del 2019</t>
  </si>
  <si>
    <t xml:space="preserve">Los 40 municipios del Departamento se habrán capacitado y  contarán modelo de atención integral en salud para población víctima del conflicto armado, en el que las entidades territoriales cuenten con la capacidad técnica para ejecutar y monitorear el programa de atención psicosocial y salud integral para población víctima del conflicto.
</t>
  </si>
  <si>
    <t>Desarrollar 4 mesas temáticas de salud y subcomité de medidas de rehabilitación en cumplimiento de la Ley 1448 de 2011, los últimos jueves de cada 3 meses.</t>
  </si>
  <si>
    <t>Actas, informes y evidencias fotográficas.</t>
  </si>
  <si>
    <t>No de mesas de salud y subcomite de medidas de rehabilitación realizadas/Total de mesas de salud y subcomite de medidas de rehabilitación programadas*100</t>
  </si>
  <si>
    <t xml:space="preserve">Se habrá socializado al 100% de los municipios los avances  de la  adecuación del modelo nacional   atención integral al enfoque de género, orientado a la reducción de las inequidades de género en salud con participación social y articulación intersectorial con trabajo y educación.
</t>
  </si>
  <si>
    <t>Convocar a los municipios para brindarles la asesoria o asistencia técnica sobre el fortalecimiento de las acciones dirigidas a la generación de espacios equitativos de participación para hombres y mujeres en el marco de las politicas públicas de equidad de genero  a fin de visibilizar los factores que perpetuan  las inequidades y la discriminación por razón de genero, identidad de género  y orientación sexual y  acciones de promoción de la garantía de derechos de estas poblaciones.</t>
  </si>
  <si>
    <t>No de asistencias técnicas realizadas/ No de asistencias técnicas programadas *100</t>
  </si>
  <si>
    <t xml:space="preserve">El 40% de los Municipios  participan en el proceso de implementación y seguimiento de las políticas públicas de envejecimiento y vejez y de apoyo y fortalecimiento a las familias.
</t>
  </si>
  <si>
    <t xml:space="preserve">Convocar a los municipios para brindarles la asesoria o asistencia técnica en la implementacion de la metodologia integrada de participacion social de y para adultos mayores -MIPSAN y la politica publica nacional para las familias colombianas 2012-2022. </t>
  </si>
  <si>
    <t>No de asistencias técnicas realizadas/ No de asistencias técnicas programadas *101</t>
  </si>
  <si>
    <t xml:space="preserve">Alcanzar al 100% de los municipios del Departamento Norte de Santander con la cobertura del registro de localización y caracterización de personas con discapacidad- RLCPD.
</t>
  </si>
  <si>
    <t xml:space="preserve"> Brindar la asesoria o asistencia técnica sobre el registro de localización y caracterización de personas con discapacidad el cual para poder realizar el registro de las personas con discapacidad se requiere de la asignación de usuarios y claves en el nivel UGD por parte del MSPS.</t>
  </si>
  <si>
    <t xml:space="preserve">SEGUIMIENTO A 40 MUNICIPIOS A LA CONTINUIDAD Y UNIVERSALIZACION DEL ASEGURAMIENTO </t>
  </si>
  <si>
    <t>ASESORIA TECNICA Y ACOMPAÑAMIENTO A LOS MUNICIPIOS PARA LA AFILIACION DE LA PPNA.</t>
  </si>
  <si>
    <t xml:space="preserve">Cronograma
Actas de asistencia técnica y listados de control de asistencias </t>
  </si>
  <si>
    <t xml:space="preserve">
(Nùmero de municipios que reciben asistencia tecnica y acompañamiento para la afiliaciòn PPNA/ Total  de Municipios )* 100
</t>
  </si>
  <si>
    <t>De acuerdo a lo estipulado por Minsalud  Adress publicó  en el servidor SFTP de cada ente territorial la población PPNA 2019 con corte enero 2019 con lo anterior se envia Circular  06 a los 40 municipios solicitando su descargue y envio al area de aseguramiento del IDS para el cruce respectivo</t>
  </si>
  <si>
    <t>MONITOREO  A LOS 40 MUNICIPIOS  DE LAS ACTAS DE REUNION MENSUAL CON LAS EPS, DONDE SE REFLEJE EL CONSOLIDADO DE INGRESOS DE PPNA MENSUALMENTE.</t>
  </si>
  <si>
    <t>actas  de reunion mensuales entre municipios y EPS</t>
  </si>
  <si>
    <t>(No.  reportes de información recibidos/ Total de reportes de información solicitados)* 100</t>
  </si>
  <si>
    <t>Se tiene programado la actividad para el segundo trmiestre del 2019</t>
  </si>
  <si>
    <t xml:space="preserve">SOCIALIZACION DE PROGRAMACION  ANUAL DE NOVEDADES BDUA Y SEGUIMIENTO LOCAL AL PROCESO DE NOVEDADES
</t>
  </si>
  <si>
    <t xml:space="preserve">Calendario de novedades 
Capturas de Pantalla proceso de cargue a plataforma web
</t>
  </si>
  <si>
    <t xml:space="preserve">Numero de asesorias, acompañamientos y reportes de información realizados/ Total de, asesorias, acompañamientos y reportes de información solicitados) *100
</t>
  </si>
  <si>
    <t>Se realizo seguimiento mensual al cargue de archivo de novenades y a traves de correo eñlectronico se retroalimentación a los municipios de fechas de reporte de novedades</t>
  </si>
  <si>
    <t>SOLICITUD DE LA BASE DE DATOS DEL SISBEN TANTO MUNICIPAL COMO CONSOLIDADA POR EL DNP PARA LA REALIZACION DEL CRUCE CON LA BDUA.</t>
  </si>
  <si>
    <t>Base datos Depurada</t>
  </si>
  <si>
    <t>Numero municipios con base de datos depurada reportada / Total de municipios</t>
  </si>
  <si>
    <t>Se solicitó a la coordinacion del sisben del departamento compartir la base certificada del SISBEN DNP de acuerdo de los puntos de corte de la Resolucion 3663 de 2018, adicionalmente los municipios reportan la base local del SISBEN y certificada al IDS</t>
  </si>
  <si>
    <t xml:space="preserve">SEGUIMIENTO  A LOS 40 MUNICIPIOS AL FLUJO DE RECURSOS DEL REGIMEN SUBSIDIADO. </t>
  </si>
  <si>
    <t>REALIZAR SEGUIMIENTO A LA FINANCIACION Y ACTO ADMINISTRATIVO QUE GARANTICE LA CONTINUIDAD Y LA UNIVERSALIDAD DEL REGIMEN SUBSIDIADO</t>
  </si>
  <si>
    <t>Acto administrativo y  cdp presentado</t>
  </si>
  <si>
    <t xml:space="preserve">Numero de municipios con recursos para el regimen subsidiado / Total de municipios * 100 </t>
  </si>
  <si>
    <t>Los 40 municipios expidieron en febrero el acto administrativo y el cdp que garantizarán la cofinanciación municipal al programa del régimen subsidiado de su municipio</t>
  </si>
  <si>
    <t xml:space="preserve">GESTION PARA COMPROMISO DE RENTAS DEPARTAMENTALES PARA REGIMEN SUBSIDIADO DE LOS 40 MUNICIPIOS DEL DEPARTAMENTO
</t>
  </si>
  <si>
    <t xml:space="preserve">Numero de actos administrativos de rentas departamentales para municipios/ Total de municipios * 100
</t>
  </si>
  <si>
    <t>El Dpto expidió el acto Administrativo y el CDP, correspondiente a los recursos departamentales que cofinaciarán el régimen subsidiado para la vigencia 2019</t>
  </si>
  <si>
    <t>GESTION PARA EL GIRO EFECTIVO DE LOS RECURSO DEPARTAMENTALES A LOS 40 MUNICIPIOS.</t>
  </si>
  <si>
    <t>Formato de viabilidad técnica de giro de recursos de rentas departamentales</t>
  </si>
  <si>
    <t xml:space="preserve">Numero de municipios con giro de recursos departamentales / Tortal de municipios * 100
</t>
  </si>
  <si>
    <t xml:space="preserve">A partir del 2018 los giros se realizan directamente al ADRESS </t>
  </si>
  <si>
    <t>SEGUIMIENTO A GIRO DE LOS RECURSOS DE EPT  (DEPARTAMENTAL) POR PARTE DE LOS MUNICIPIOS A LOS EPS ACORDE A  LMA</t>
  </si>
  <si>
    <t>Comprobantes de egreso municipales recibidos</t>
  </si>
  <si>
    <t>Numero de municipios que cumplen con el envio de los comprobantes de egreso/numero total de municipios )*100</t>
  </si>
  <si>
    <t>Los 4o municipios presentaron el acto administrativo por la cual asignaron los recursos del regimen subsidiado</t>
  </si>
  <si>
    <t xml:space="preserve">VIGILAR EL CUMPLIMIENTO DE DEPURACION DE CARTERA Y CONCILIACION DE CUENTAS A LAS IPS POR PARTE DE LAS ERP Y REPÒRTE A LA SUPERINTENDENCIA NACIONAL DE SALUD
</t>
  </si>
  <si>
    <t>Mesas de conciliacion  de cartera entre IPS y ERP
actas 
listdos de asistencia
reporte a nivel nacional</t>
  </si>
  <si>
    <t>Nùmero Mesas de conciliaciòn realizadas  /Total de Mesas de conciliaciòn programadas) * 100</t>
  </si>
  <si>
    <t>Se realizo mesa de conciliacion y depuraciòn de cartera entre los ERP y red contratada el dia 21 y 22 de marzo de 2019 pendiente reporte  de formato AFIT 09 a a la Superintendencia Nmacional de Salud y adiucionalmente se reportara el informe de flujo de efectivo 2017 y 2018..</t>
  </si>
  <si>
    <t>CAPACITACION, ASISTENCIA TECNICA  E INSPECCION, VIGILANCIA Y CONTROL EN ASEGURAMIENTO A   LOS  40 MUNICIPIOS DEL DEPARTAMENTO</t>
  </si>
  <si>
    <t xml:space="preserve">ASISTENCIA TECNICA A MUNICIPIOS A LOS PROCESOS DEL REGIMEN SUBSIDIADO.
</t>
  </si>
  <si>
    <t>informes
Actas
Listado Asistencia</t>
  </si>
  <si>
    <t xml:space="preserve"> (Numero de asistencias tecnicas  realizadas / Total de asistencias tecnicas programadas *  100</t>
  </si>
  <si>
    <t xml:space="preserve">SEGUIMIENTO AL PROCESO DE AUDITORIA DEL REGIMEN SUBSIDIADO DE LOS MUNICIPIOS
</t>
  </si>
  <si>
    <t>Informes de auditoria</t>
  </si>
  <si>
    <t xml:space="preserve">(Nùmero de informes de auditoria recibidos de los municipios/ Total de informes requeridos a los municipios) * 100                                                                                                                                      </t>
  </si>
  <si>
    <t>Se tiene programado la actividad para el tercero trmiestre del 2019</t>
  </si>
  <si>
    <t>EVALUACION GESTION DEL 100%  DE GERENTES O DIRECTORES DE LAS ESEs DEL ORDEN DEPARTAMENTAL</t>
  </si>
  <si>
    <t xml:space="preserve">PARTICIPACION EN EL PROCESO DE EVALUACION DEL PLAN DE GESTION  POR PARTE DE LOS GERENTES DE LAS ESEs DEPARTAMENTALES DANDO CUMPLIMIENTO A LA RESOLUCION 710 DE 2012
</t>
  </si>
  <si>
    <t>formato-matriz  ANEXO TECNICO DE LA NORMA de revision</t>
  </si>
  <si>
    <t># de ESEs que presentan plan de gestion / total de gerentes posesionados</t>
  </si>
  <si>
    <t>Se realizo evaluacion a los 10 geremntes de las ESE del depatamento.</t>
  </si>
  <si>
    <t xml:space="preserve">
EVALUACION DE 6 MUNICIPIOS DESCENTRALIZADOS DE NORTE DE SANTANDER (DECRETO  3003 DE 2005)</t>
  </si>
  <si>
    <t xml:space="preserve">REALIZAR EVALUACION AL CUMPLIMIENTO DE LA CAPACIDAD DE GESTION DE LOS MUNICIPIOS CERTIFICADOS
</t>
  </si>
  <si>
    <t>Formato de metodologia de evaluacion de la cxapacidad de gestion de municipios certificados
Actas de visita,
soportes
Informe por municipio
Acto administrativo</t>
  </si>
  <si>
    <t>Nùmero de Municipios certificados evaluados/Total de  Municipios certificados</t>
  </si>
  <si>
    <t>Socializacion de metodologiaa evaluacion de la capacidad de gestion de los municipios certificados, periodo evaluado 2018, se solicita informacion financiera, se recepciona informaciòn.</t>
  </si>
  <si>
    <t xml:space="preserve">MONITOREO AL 100% ESES SEGÚN REPORTE 2193 DEL SISTEMA DE GESTION EN EL COMPONENTE DE PRODUCCION, CALIDAD Y CAPACIDAD INSTALADA  
</t>
  </si>
  <si>
    <t>REALIZAR 
MONITOREO,  SEGUIMIENTO Y EVALUACION DE LOS COMPONENTES DE PRODUCCION,CALIDAD Y CAPACIDAD INSTALADA EN LAS 16 ESES.</t>
  </si>
  <si>
    <t>SIHO-RIPS
Informe
formatos
soportes</t>
  </si>
  <si>
    <t>Numero  de ESEs que reportan SIHO / total de ESEs del departamento</t>
  </si>
  <si>
    <t>Evaluacuin de los indicadores de capacidad instalada  1 trimestre 2018, produccion y calidad de las 16 ESE y reprotada al MINsalud</t>
  </si>
  <si>
    <t>CONCEPTO TECNICO AL 100% DE INFORME DE RIPS PRESENTADOS POR LAS ESES DEPARTAMENTALES.</t>
  </si>
  <si>
    <t xml:space="preserve">REALIZAR ANALISIS Y CONCEPTO TECNICO DEL CONSOLIDADO DE LOS RIPS DE LAS ESES DEPARTAMENTALES
</t>
  </si>
  <si>
    <t>INFORMES RIPS
Concepto tecnico</t>
  </si>
  <si>
    <t>Numero de  conceptos de RIPS de ESEs que presentan  información  / Total de  ESEs  departamentales</t>
  </si>
  <si>
    <t>Se realiza analisis de RIPS a las 16 ESEs</t>
  </si>
  <si>
    <t>APOYO EN COMPONENTE DE ATENCION EN SALUD A LOS PROGRAMAS DE  SANEAMIENTO FISCAL Y FINANCIERO VIABILIZADOS DE LAS ESES EN RIESGO MEDIO Y ALTO.</t>
  </si>
  <si>
    <t>REALIZAR ASESORÍA EN EL  DISEÑO Y ADOPCIÓN DE LOS PROGRAMAS DE SANEAMIENTO FISCAL Y FINANCIERO EN EL COMPONENTE TÉCNICO A LAS EMPRESAS SOCIALES DEL ESTADO DEL NIVEL TERRITORIAL, CATEGORIZADAS EN RIESGO MEDIO O ALTO</t>
  </si>
  <si>
    <t xml:space="preserve">
Actas
Informes
SIHO-RIPS</t>
  </si>
  <si>
    <t>Numero de asesorias realizadas  a ESES en proceso de saneamiento fiscal y financiero / Total de asesorias programadas * 100
ESEs CATEGORIZADAS EN RIESGO MEDIO Y ALTO</t>
  </si>
  <si>
    <t>Se encuentra en asesoria de for,mulacion de l PSFF de la ESE Centro de Rehabilitación. En el componente de produccion</t>
  </si>
  <si>
    <t>REALIZAR MONITOREO,  SEGUIMIENTO Y EVALUACION A LAS EMPRESAS SOCIALES DEL ESTADO DEL NIVEL TERRITORIAL, CATEGORIZADAS EN RIESGO MEDIO O ALTO</t>
  </si>
  <si>
    <t>Informe de ESEs de monitoreo al PSFF</t>
  </si>
  <si>
    <t xml:space="preserve">Numero de ESE en riesgo con programa de saneamiento / Total de ESEs en riesgo alto
</t>
  </si>
  <si>
    <t>Seguimiento y evaluacion a ESE Pamplona para el 4 trimestre 2018.</t>
  </si>
  <si>
    <t>ACTUALIZACION DE UN  DOCUMENTO DE RED DEPARTAMENTAL</t>
  </si>
  <si>
    <t xml:space="preserve">REALIZAR LA ACTUALIZACION AL PROGRAMA TERRITORIAL DE REDISEÑO, MODERNIZACION Y REORGANIZACION DE LAS ESEs PUBLICAS DEL DEPARTAMENTO
</t>
  </si>
  <si>
    <t>Acta de reunión
documento</t>
  </si>
  <si>
    <t xml:space="preserve">Documento final elaborado y remitido al nivel nacional
</t>
  </si>
  <si>
    <t>Se entregaron ajustes al Ministerio de salud y protección Social del PTRRMR, pendiente viabilizacion a ajsutes.</t>
  </si>
  <si>
    <t>AUDITORIAS AL 100%  DE  EPSS, EPSC, DE REGIMEN ESPECIAL Y DE EXCEPCION QUE OPERAN EN EL DEPARTAMENTO Y SEGUIMIENTO A LA CONTRATACION Y FLUJO DE RECURSOS ENTRE EPS  Y LA RED PRESTADORA Y A PSS DEL ENTE TERRIOTORIAL COMO RESPONSABLE DE LA PPNA.</t>
  </si>
  <si>
    <t xml:space="preserve">REALIZAR AUDITORIA  Y  SEGUI8MIENTO AL CUMPLIMIENTO DE  REQUISITOS PARA GARANTIZAR LA PRESTACION DE SERVICIOS DE SALUD DE LAS EPS A SUS AFILIADOS.
</t>
  </si>
  <si>
    <t xml:space="preserve">Acta de visita
Informes de auditoria
</t>
  </si>
  <si>
    <t># Auditorias realizadas/ Total de Auditorias programadas * 100</t>
  </si>
  <si>
    <t>Se inician visitas  programadas para el  1  y 2 trimetsre 2019</t>
  </si>
  <si>
    <t>Planes de mejoramiento basados en los hallazgos encontrados en las visitas de auditoria</t>
  </si>
  <si>
    <t>(Nùmero de  seguimiento a los planes de mejoramiento  de las EPSS,EPSC, de règimen especial /Total de planes de mejorameinto de EPS )*100</t>
  </si>
  <si>
    <t>Esta actividad esta programada para el segundo semestre de 2019</t>
  </si>
  <si>
    <t xml:space="preserve">Entrega y cargue oportuno en la plataforma del SIHO de Minsalud </t>
  </si>
  <si>
    <t>Coordinar  la información de la aplicación del Decreto 2193 de 2004, a todas la Red Pública del Departamento.</t>
  </si>
  <si>
    <t xml:space="preserve"> Documentos soportes para revisión y validación de información .  Información cargada en el aplicativo web en los plazos establecidos por el Ministerio de Salud y Resolución del IDS</t>
  </si>
  <si>
    <t>(No. de Validaciones / Total de ESE del Departamento )*100</t>
  </si>
  <si>
    <t xml:space="preserve">* Entrega y cargue oportuno en la plataforma del SIHO de Minsalud del Cuarto Trimestre de 2018 en Febrero de 2019, 16 ESE validades oportunamente  del Dpto.    El segundo Semestre de Calidad las 16 ESE del Departamento validaron oportunamente.                                                                            * Informe anual  2018 en el mes de Marzo de 2019, 16 ESE validadas oportunamente del departamento . </t>
  </si>
  <si>
    <t>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t>
  </si>
  <si>
    <t xml:space="preserve">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</si>
  <si>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Documento del PSFF presentado a Ministerio de Hacienda y  Revisión, validación del Informe Trimestral del  PSFF de la ESE con PSFF y elaborar Seguimiento Trimestral de las ESE con PSFF.                (No. de Validaciones / Total de ESE del Departamento )*100 .  </t>
  </si>
  <si>
    <t xml:space="preserve">           * Informe del Monitoreo, seguimiento y evaluación  al Programa de Saneamiento Fiscal y Financiero viabilizado por el Ministerio de Hacienda y Crédito Público de la ESE Hospital San Juan de  Dios de Pamplona correspondiente al Cuarto Trimestre de 2018 y cargado el Documento y soportes a la página del Sistema Integrado Electrónico Documental SIED de Minhacienda el 22 de marzo de 2019, Número de Radicaco 1-2019-028270                        </t>
  </si>
  <si>
    <t>Las ESE a las cuales tienen que someterse al Plan de Gestión Integral del Riesgo (PGIR),  logren equilibrio presupuestal donde los ingresos recaudados alcancen a cubrir los gastos comprometidos.  De esta maneran no generar pasivos, con el fin de garantizar el acceso, oportunidad, continuidad y calidad en la prestación de los servicios de salud a la población usuaria.</t>
  </si>
  <si>
    <t>Coordinar la elaboración de los Planes de Gestión Intregral del Riesgo (PGIR) de las ESE categorizadas en riesgo medio o alto a las cuales el Minsiterio de Hacienda y Crédito Publico no les aprobo el PSFF y sean remitidas a la Superintendencia Nacional de Salud de acuerdo ala guía de elaboración del Plan de Gestión Integral del Riesgo adoptada por la Supersalud  y cuando este programa sea viabilizado, coordinar la información para el Monitoreo, Seguimiento y Evaluación del PGIR de acuerdio al aplicativo y metodología del MSE de los PGIR de las ESE, cargado a los correos electrónicos que determine la Supersalud.</t>
  </si>
  <si>
    <t xml:space="preserve">Documento del PGIR presentado a la Superintendencia Nacional de Salud  y  Revisión, validación del Informe Trimestral del  PGIR de la ESE  y elaborar Seguimiento Trimestral de las ESE con PGIR aprobado.  (No. de Validaciones / Total de ESE del Departamento )*100 . </t>
  </si>
  <si>
    <t>SEGÚN DEMANDA</t>
  </si>
  <si>
    <t>Con fecha 28 de marzo del presente año , la Superintendecia Nacional de Salud, remite mediante Radicado No.2-2019-32439 el concepto técnico de  aprobación y viabilidad al PGIR presentado por la ESE Hospital Mental Rudesindo Soto de Cúcuta.                                                     A partir del mes de Abril se empezará a realizar y enviar a la Supersalud informe para el monitoreo, seguimiento y evaluación al PGIR  trimestralmente dentro de los 30 días calendario siguiente al cierre de cada trimestre.</t>
  </si>
  <si>
    <t>Anualmente programar los aportes patronales de la vigencia  actual y siguiente de las ESE.  Modificaciones  en la vigencia y seguimiento al saneamiento de la vigencia anterior</t>
  </si>
  <si>
    <t>Distribución y elaboración cuadro recursos Sistema General de Participaciones  en Salud -Aportes Patronales  a las ESE Municipales  y Departamentales vigencia 2016.  Elaboración consolidado Departamental  2017 y modificaciones del mismo.    -   Elaboración Consolidado Proyección Sistema General de Participaciones para salud Aportes Patronales vigencia 2018.  - Continuar con el seguimiento y consolidar información del Saneamiento de los recursos transferidos (Situados Fiscal y SGP) a los Aportes Patronales desde 1994 hasta el 2011 y 2012 -2015 y 2016 por ESE e identificando EPS, Fondo de Pensiones, Cesantías y Riesgos Profesionales.</t>
  </si>
  <si>
    <t>Consolidado Departamental distribución Sistema General de Participaciones para Salud-Aportes Patronales enviado al Ministerio de Salud 2018 y Proyección 2019 - Documentos información ESE Dptales y Municipales saneamiento patronales 1997-2011 y 2012-2015 y 2016. Consolidado Dptal elaborado año por año, ESE por ESE y fondo por fondo de Patronales de acuerdo a normatividad Minsalud</t>
  </si>
  <si>
    <t>(No. de ESE incluidas en el Consolidado de Aportes Patronales / Total de ESE del Departamento )*100</t>
  </si>
  <si>
    <t>Consolidado Departamental distribución Sistema General de Participaciones para Salud-Aportes Patronales vigencia 2019 enviado al Ministerio de Salud , mediante oficio D No.0159 de febrero 26 de 2019.  Circular informativa No.067de Febrero 15 de 2019 distribución Participaciones para A.P.-SGP vigencia 2019 reporte Formato AP3 para elaboración consolidado inicial General del Dpto.                                                                                                 * Circular No.075 Febrero 25 de 2019, proceso de Saneamiento A.P. SGP-vigencias 1994-2011 y 2012-2016 (inscripción cuenta ADRES, disposición cuenta  uso exclusivo menjo recursos A.P.  *Circular No.102 marzo 4 de 2019 (Saldo ctas maestras recursos SGP-A.P.)</t>
  </si>
  <si>
    <t xml:space="preserve">Presupuesto de ESE aprobados por el CONFIS Departamental y adoptados por las Juntas directivas de las ESE, al igual que sus modificaciones y Planes de cargos. </t>
  </si>
  <si>
    <t>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2018 de las ESE del Departamento e incorporación de Cuentas por Cobrar recaudadas.</t>
  </si>
  <si>
    <t>Generar  directriz elaboración presupuesto ingresos y gastos. Presupuestos elaborados. Presupuestos programa- dos.        Modificaciones presupuestales asesoradas.  Conceptos aprobación presupuesto y modificaciones a los mismos - Consolidado ejecución presupuestal ingresos y gastos elaborados ESE municipales y departamentales.</t>
  </si>
  <si>
    <t>(No. de Presupuestos aprobados por el CONFIS Departamental y Juntas Directivas con concepto técnico / Total de ESE Departamentales*100) ( No. Concpetos Técncicos expedidos de modificaciones Presupuestales presentadas por las ESE / solicitudes de revisión modificaciones Presupeutales de las ESE del Departamento *100) No. de cierres financieros de vigencia 2018 revisados /Total de ESE del Departamento *100)</t>
  </si>
  <si>
    <t xml:space="preserve">* Modificaciones presupuestales asesoradas y con  Conceptos Técnicos  de  modificaciones al  presupuesto ingresos y gastos a las ESE del Departamento, en el primer trimestre de 2019, Para un  total de 06 concepto técnicos emitidos para aprobación de las Juntas de las ESE.                                                                                     * Operaciones de Cierre de vigencia 2018, de las 16 ESE del Departamento revisadas. </t>
  </si>
  <si>
    <t xml:space="preserve">Presentar al MSPS la disribución de recursos a las ESE para los PSFF para su aprobación y las modificaciones cuando fueren del caso, igual su ejecución.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</si>
  <si>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envio informes y custodia archivos documentales relacionados con los conceptos de pago a las ESE con asignación de recursos. </t>
  </si>
  <si>
    <t xml:space="preserve">Documentos soportes presentados por la ESE a las cuales se le asignaron recursos de acuerdo a la descripción de la medida asignada.  Resolución IDS asignación cupo recursos. Archivos documentales concepto de pago. </t>
  </si>
  <si>
    <t>Valor asignado , tramitado y  avalado para pago de los recursos del Ministerio de Salud para cada  ESE con PSFF viabilizado por el Ministerio de Hacienda / Total recursos asignados a la ESE para ejecutarlos.</t>
  </si>
  <si>
    <t xml:space="preserve">Durante el primer trimestre de 2019, no se dio ejecución a los recursos asignados como apoyo a los PSFF  viabilizados por el MHCP, Resolución 4874 de 2013 y 5938 de 2014.                                                                                                                        </t>
  </si>
  <si>
    <t xml:space="preserve">Cumplir  envio oportuno de la cuenta Anual a la gobernación del Departamento para su consolidación. </t>
  </si>
  <si>
    <t>Realizar comunicación solicitud información cuadros informe a la Contraloria General de la Nación (SIRECI) sobre ejecución recursos del Sistema General de Participaciones. Consolidado de la información.</t>
  </si>
  <si>
    <t>Territoriales de Salud y modificada por la Resolución 4834 de 2015</t>
  </si>
  <si>
    <t xml:space="preserve">Consolidado de la documentación solicitada y remitida a la Contadora del Departamento </t>
  </si>
  <si>
    <t>1</t>
  </si>
  <si>
    <t xml:space="preserve">Se emitio la circular interna 038 del 25 de Enero de 2019 solicitando la información a  dependencias del IDS y Consolidado de la documentación remitida mediante Oficio D- No. 0131 del 15 de febrero de 2019, a la Secretaria de Hacienda de la Gobernación del Departamento N. de S. </t>
  </si>
  <si>
    <t>Cumplir con la información financciera que requieran las áreas involucradas en el Plan de Desarrollo</t>
  </si>
  <si>
    <t>Colaborar en la ejecución del Plan de Desarrollo del Departamento en lo correspondiente a recursos financieros del sector salud</t>
  </si>
  <si>
    <t>Plan de Desarrollo del Departamento elaborado 2016-2019</t>
  </si>
  <si>
    <t>No  se ejecuto en este trimestre</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</si>
  <si>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</si>
  <si>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</si>
  <si>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</si>
  <si>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 xml:space="preserve">Número de municipios evaluados - total municipios certificados </t>
  </si>
  <si>
    <t xml:space="preserve">No se ejecuto en este trimestre </t>
  </si>
  <si>
    <t>Aplicar recursos a la PPNA y Eventos NO POS de acuerdo a normas vigente</t>
  </si>
  <si>
    <t>Participar en  la aplicación de los recursos del Sistema General de Participaciones y Rentas Cedidas, para la atención a la Población Pobre no Cubierta en el 2017</t>
  </si>
  <si>
    <t xml:space="preserve">Apoyar a Prestación de Servicios en la distribución de los recursos de los CONPES y el cuadro de distribución para prestación de servicios de salud a la Población Pobre no Cubierta </t>
  </si>
  <si>
    <t xml:space="preserve">Recursos de Prestación de Servicios a la población pobre no Asegurada y Eventos No POS distribuidos </t>
  </si>
  <si>
    <t xml:space="preserve">En el mes de diciembre de 2018 se adopta el presupuesto para vigencia fiscal de 2019. con el Acuerdo N°019 del 20 de diciembre de 2018. presupuesto inicial para Prestacion de Servicios de $15.262.031.066 y una adicion en el Acuerdo N°003 del 27 de febrero de 2019 de $5.887.369.254, para un total de Presupuesto Definitivo de $21.149.400.320 </t>
  </si>
  <si>
    <t>Recursos definidos, asignados  y ejecutados según normatividad vigente</t>
  </si>
  <si>
    <t>Coordinar la aplicación de los recursos de Rentas Cedidas, para cofinanciar el régimen subsidado en el 2018</t>
  </si>
  <si>
    <t>Resolución (s) de distribución de recursos de confinanciación por municipios y cuadro de distribución por fuentes del régimen subsidiado</t>
  </si>
  <si>
    <t xml:space="preserve">Recursos ejecutados para coofinanciación  del Aseguramiento/ total recursos asingados para el aseguramiento. </t>
  </si>
  <si>
    <t xml:space="preserve">En el mes de diciembre de 2018 se adopta el presupuesto para vigencia fiscal de 2019. con el Acuerdo N°019 del 20 de diciembre de 2018. presupuesto inicial para el Regimen Subsidiado de $20.385.673.421, INCORPORACIONES. Resol 003. $1.480.833.900- Ac. 001 Dec. 156. $369.776.431.90 -  Ac 002 Dec.155 $340.787.491 - Resol. 1037 $1.352.000.000 - Resol. 1077 $252.000.000. sumando $24.179.071.243.90 </t>
  </si>
  <si>
    <t>Operaciones de cierre plasmadas en Acto Administrativo de incorporación de saldos, recursos sin aforar, reservas presupuestales</t>
  </si>
  <si>
    <t xml:space="preserve">Efectuar reuniones para realizar el cierre vigencia 2017 de la Sede del Instituto Departamental de Salud con la conciliación entre las Oficinas de Presupuesto , contabilidad y Tesoreria y producir los Actos Administrativos </t>
  </si>
  <si>
    <t>Documentos de constitución de Reservas y Cuentas por pagar, cuadro operaciones de cierre.</t>
  </si>
  <si>
    <t>Actos Administrativos constitución de Reservas,  Cuentas por pagar e incoporación Presupuestal de los resultados del cierre</t>
  </si>
  <si>
    <t>Res 0040 del 09 de Enero de 2019 Constitución de La Reserva - Res 1008 y Res 1009 de 19 de Marzo de 2019 Cancelación de la Reserva.</t>
  </si>
  <si>
    <t>Ejecutar Presupuesto con disponibilidades, registros  y definitivas presupuestales requeridos por el Ordenador</t>
  </si>
  <si>
    <t>Desarrollo de actividades financieras: Ejecución del Presupuesto vigencia 2018</t>
  </si>
  <si>
    <t>Ejecución presupuestal de Ingresos y Gastos</t>
  </si>
  <si>
    <t xml:space="preserve"> 12 Ejecuciones presupuestales de Ingresos y Gastos </t>
  </si>
  <si>
    <t>Ejecución presupuestal de Ingresos y Gastos de los meses de Diciembre 2018, Enero, Febrero de 2019, consolidada entregada a Sistemas para publicación Gobierno en Línea</t>
  </si>
  <si>
    <t>Llevar los libros y registros contables acorde a la normatividad vigentes</t>
  </si>
  <si>
    <t>Contabilización de operaciones económicas, financieras y contables , elaboración informes contables</t>
  </si>
  <si>
    <t>Informes contables presentados a los Entes Nacionales y de Control y registro operaciones en el sofware de TNS</t>
  </si>
  <si>
    <t xml:space="preserve">Informes contables presentados a los Entes Nacionales y de Control/ No.Informes Contables solicitados por los Entidades </t>
  </si>
  <si>
    <t xml:space="preserve">Informe contable del cuarto trimestre de 2018 cargado en el chip de la Contaduría General de la Nación el 04 de marzo de 2019. </t>
  </si>
  <si>
    <t>Movimientos financieros registrados oportunamente</t>
  </si>
  <si>
    <t>Registro Presupuestal de la vigenia 2019  con sus ejecución de disponibildiades, registros y definitivas presupuestales. Recaudos de Tesoreria, pago de compromisos: Coniliaciones, boletines de caja, elaboración y presentación de informes</t>
  </si>
  <si>
    <t>movimientos de presupuesto, contabilidad y tesoreria registrados en el sistema integrado financiero TNS</t>
  </si>
  <si>
    <t>Sofware TNS actualizado diariamente con las operaciones financieras de la Entidad</t>
  </si>
  <si>
    <t>Se realizó el registro de todas las operaciones financieras Presupuesto, contabilidad y tesorería) en el sistema Integrado Financiero TNS tan pronto son reconocidas y pagadas. Ejecución de 624 disponibilidades presupuestales, 975 registros presupuestales y 628 definitivas</t>
  </si>
  <si>
    <t>Ordenes de pago con cumplimiento de normatividad vigente y soportes requeridos</t>
  </si>
  <si>
    <t>Elaboración, radicación y trámite de ordenes de pago diferentes conceptos</t>
  </si>
  <si>
    <t>Cuentas de cobro con el cumplmiento de los requisitos registradas y pagadas</t>
  </si>
  <si>
    <t>Número de cuentas radicadas, tramitadas y pagadas/ Total de cuentas radicadas</t>
  </si>
  <si>
    <t>680 Ordenes de pago elaboradas, radicadas, tramitadas y pagadas</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</si>
  <si>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</si>
  <si>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</si>
  <si>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</si>
  <si>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r>
      <t xml:space="preserve">Documentos elaborados: Ac. 001 con Dec. 156 del 6 de febrero de 2019 -  Ac. 002 con Dec. 155 del 6 de febrero de 2019 - Ac. 003 con Dec. 199 del 19 de febrero de 2019. Aprobados por la Junta de Salud.
</t>
    </r>
    <r>
      <rPr>
        <b/>
        <sz val="11"/>
        <color theme="1"/>
        <rFont val="Calibri"/>
        <family val="2"/>
        <scheme val="minor"/>
      </rPr>
      <t/>
    </r>
  </si>
  <si>
    <t>Ese actualizadas en Decreto 2193/2004, PSFF y PGIR</t>
  </si>
  <si>
    <t>Organizar la capacitación para las ESE en la metodología para elaborar PSFF del MHCP y actualizaciones Decreto 2193 de 2004</t>
  </si>
  <si>
    <t>ESE departamentales y Municipales actualizadas en los lineamientos del PSFF</t>
  </si>
  <si>
    <t>No. ESE departamentales y Municipales actualizadas en los lineamientos del PSFFcategorizadas en riesgo medio y alto / Total ESE del departamento Categorizadas en riesgo medio y alto</t>
  </si>
  <si>
    <t>Informes presentados oportunamente de acuerdo a requerimientos</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</si>
  <si>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</si>
  <si>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</si>
  <si>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PAGADURIA: -Retencion en la Fuente presentadas (8 enero) mes diciembre2018, (8 febrero)mes enero y (6 marzo) mes febrero 2019 destino DIAN.                                   -Informe Mensual 277 presentado a la supersalud en la pagina Web de Loterias foraneas Diciembre , Enero y Febrero de 2019  (Los diez primeros dias de cada mes).                                                                                                                                                        - Declaracion Bimestral Noviembre -Diciembre 2018 (   8 Enero 2019); Enero-Febrero (   6 marzo 2019)   Retencion  por ICA Destino Alcaldia .                                                          PRESUPUESTO: - FUT anual 2018 a  consolidar en la secretaria de hacienda departamental.  (Entregado el 25 de enero de 2019)                                                 
-Libro Presupuestal de Gastos del  2018 destino Contraloría Departamental   (Entregado 9 de Febrero de 2019).
- Informes presupuestales a la Superintendencia de Salud (Enero 19 de 2019).
-CGR - Categoria Presupuestal   IV - presentado 25 de enero de 2019</t>
  </si>
  <si>
    <t>Elaboración de  plan de Accion  institucional 2019</t>
  </si>
  <si>
    <t>Plan de Accion 2019 elaborado y publicado en la pagina web el 30 de enero</t>
  </si>
  <si>
    <t>Elaboración de Informe de Evaluación y Seguimiento trimestralmente del Plan de Acción Institucional 2019</t>
  </si>
  <si>
    <t>Este informe se inicia con la evaluación del plan 2019 correspondiente al Plan Institcuional primer trimestre 2019</t>
  </si>
  <si>
    <t>Revisión metas y porcentajes de ejecucion con respecto a lo programado por el IDS del Plan de Desarrollo 2019</t>
  </si>
  <si>
    <t>consolidacion del plan de desarrollo departamental de la vigencia 2018 y la elaboracion de la consolidacion de la programacion del 2019</t>
  </si>
  <si>
    <t xml:space="preserve">Se realizo 1 reunion  frente a la asamblea departamenal en al cual se socializo el desarrollo del plan de desarrollo departamental consolidado para la vigencia 2018  </t>
  </si>
  <si>
    <t>Lograr el 100% de
las actividades
planeadas con
eficiencia y
oportunidad.</t>
  </si>
  <si>
    <t>Proyección de actos administrativos de vinculación y situaciones administrativas de situaciones del del recurso humano del Instituto Departamental de Salud</t>
  </si>
  <si>
    <t>carpeta de Historia laboral</t>
  </si>
  <si>
    <t>N° de total de actos administrativos proyectados / N° de actos legalizados</t>
  </si>
  <si>
    <t>SEGÚN LA SITUACION Y NECESIDAD</t>
  </si>
  <si>
    <t>1163 ACTOS ADMINISTRATIVOS PROYECTADOS Y LEGALIZADOS</t>
  </si>
  <si>
    <t>Inducción al personal vinculado.</t>
  </si>
  <si>
    <t>formato de asistencia</t>
  </si>
  <si>
    <t>(No. de inducciones realizadas a personal vinculado/ Total personal vinculado )*100</t>
  </si>
  <si>
    <t>DE ACUERDO A LAS VACANTES PROVISTAS</t>
  </si>
  <si>
    <t>SIN POSESIONES</t>
  </si>
  <si>
    <t>Circular de información y requerimiento a jefes inmediatos sobre la la evaluación del desempeño laboral de los funcionarios inscritos en carrera.</t>
  </si>
  <si>
    <t>Circular fisica o e-mail</t>
  </si>
  <si>
    <t>(No. Circulares fisicas o e-mail elaboradas/ No. Circulares - enviadas )*100</t>
  </si>
  <si>
    <t>1  por semestre</t>
  </si>
  <si>
    <t>Desarrollo del 100% del Proceso interno de competencia de Recursos Humanos correspondiente al servicio social obligatorio y RETHUS</t>
  </si>
  <si>
    <t>Apoyo al proceso para el  sorteo de plazas para Servicio Social Obligatorio profesionales de Salud realizado por el ministerio de Salud y Protección Social.</t>
  </si>
  <si>
    <t>Circulares, e-mail, información del proceso</t>
  </si>
  <si>
    <t>(No. de plazas sorteadas/ Total profesionales asignados por sorteo de plazas )*100</t>
  </si>
  <si>
    <t>3 sorteos anuales</t>
  </si>
  <si>
    <t>47 PLAZAS SORTEADAS POR 47 PROFESIONALES ASIGNADOS</t>
  </si>
  <si>
    <t>Registro de autorizaciones de las profesiones y ocupaciones del área de salud  y reporte mensual al RETHUS.</t>
  </si>
  <si>
    <t>registro y resoluciones</t>
  </si>
  <si>
    <t>(No. de registros realizados / No. De registros solicitados)</t>
  </si>
  <si>
    <t xml:space="preserve">534 LICENCIAS SOLICITADAS POR 534 LICENCIAS AUTORIZADAS </t>
  </si>
  <si>
    <t>Organizar  reuniones del Comité de Servicio Social Obligatorio en cumplimiento de sus competencias</t>
  </si>
  <si>
    <t>Oficios enviados por los profesionales y convocatoria.</t>
  </si>
  <si>
    <t>(No. de casos allegados /No. de casos resueltos)</t>
  </si>
  <si>
    <t>DE ACUERDO A LA RECEPCION DE SOLICITUDES</t>
  </si>
  <si>
    <t>5 CASOS ALLEGADOS POR 5 CASOS RESUELTOS</t>
  </si>
  <si>
    <t>(% de cumplimiento del plan estrategico / % esperado de cumplimiento para la vigencia )</t>
  </si>
  <si>
    <t>CUMPLIMIENTO TRIMESTRAL DEL PLAN</t>
  </si>
  <si>
    <t>publicacion del plan anual de vacantes en la pagina web institucional</t>
  </si>
  <si>
    <t xml:space="preserve">(% de elaboracion de plan anual de vacantes / publicacion del plan anual de vacantes) </t>
  </si>
  <si>
    <t>PLAN DE VACANTES PUBLICADO</t>
  </si>
  <si>
    <t>(% de elaboracion del plan institucional de capacitacion / publicacion y seguimiento del plan institucional de capacitacion )</t>
  </si>
  <si>
    <t>PLAN DE CAPACITACIONES PUBLICADO</t>
  </si>
  <si>
    <t xml:space="preserve">Elaboracion del plan de prevision de recursos humanos </t>
  </si>
  <si>
    <t xml:space="preserve">publicacion del plan de prevision de recursos humanos </t>
  </si>
  <si>
    <t>(% elaboracion del plan de prevision de recursos humanos / publicacion del plan de prevision de recursos humanos )</t>
  </si>
  <si>
    <t>(elaboracion y seguimiento del plan anual de trabajo en seguridad y salud en el trabjo / publicacion web del plan anual de trabajo en seguridad y salud en el trabajo)</t>
  </si>
  <si>
    <t>PLAN ANUAL DE SEGURIDAD Y SALUD EN EL TRABAJO PUBLICADO</t>
  </si>
  <si>
    <t>Proyeccion del 100% de los actos administrativos de solicitudes de autorización de Carnet de radioproteccion</t>
  </si>
  <si>
    <t>Revision de los requisitos minimos y elaboracion de la expedicion de carnets de radioprotección</t>
  </si>
  <si>
    <t>resoluciones de autorizacion</t>
  </si>
  <si>
    <t>(No. de solicitudes de autorizaciones / Total de autorizaciones aprobadas solicitadas )*100</t>
  </si>
  <si>
    <t xml:space="preserve">20 LICENCIAS SOLICITADAS POR 20 LICENCIAS AUTORIZADAS </t>
  </si>
  <si>
    <t>Revision del100%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</si>
  <si>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</si>
  <si>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el software, cuadros solicitadas y ejecuciones</t>
  </si>
  <si>
    <t>(No. de informes verificados en plataforma /  Total informes viabilizados )*100</t>
  </si>
  <si>
    <t xml:space="preserve">16 INFORMES PRESENTADOS POR LOS HOSPITALES REGIONALES DE NORTE DE SANTANDER POR LA TOTALIDAD DE INFORMES VALIDADOS </t>
  </si>
  <si>
    <t>Liquidacion de l 100% de las nominas y salarios de los funcionarios y exfuncionarios del IDS</t>
  </si>
  <si>
    <t>digitación de las novedades del personal y liquidacion de la nomina mensuales de salarios y prestaciones sociales en el software de nómina</t>
  </si>
  <si>
    <t>copia de las nóminas realizadas</t>
  </si>
  <si>
    <t>(N° de nominas liquidadas / N° de nominas tramitadas)</t>
  </si>
  <si>
    <t>MENSUALMENTE</t>
  </si>
  <si>
    <t>NOMINAS CORRESPONDIENTES A LOS MESES DE ENERO, FEBRERO Y MARZO</t>
  </si>
  <si>
    <t>Se realizaron el comité de gestion y desempeño en el cual se socializo el proceso de elaboracion junto con el proceso de asistencia tecnica y su publicacion en pagina web</t>
  </si>
  <si>
    <t>Se socializo en la junta de salud realizada en el mes de diciembre de 2018 del la progracmacion del COAI y PAS para la vigencia 2019</t>
  </si>
  <si>
    <t xml:space="preserve">25% los Prestadores de Servicios de Salud con implementación del Sistema de Garantía de la Calidad en los Servicios de Salud </t>
  </si>
  <si>
    <t>Verificación de los soportes de Inscripcion y Asignacion de Codigo al Prestador que cumple con los requisitos, revision y Validacion de Novedades de los Prestadores.</t>
  </si>
  <si>
    <t>Registro de novedades  solicitadas por   los prestadores.
Planilla de inscripcion y novedades.</t>
  </si>
  <si>
    <t>(Número de novedades revisadas y validadas/total novedades presentadas )*100</t>
  </si>
  <si>
    <t>RECURSO HUMANO CONTRATISTA  NO ES CONTINUO EN LA EJECUCION DE LA ACTIVIDAD</t>
  </si>
  <si>
    <t xml:space="preserve">Búsqueda activa de Prestadores no habilitados (directorio telefónico, revistas, página web).   </t>
  </si>
  <si>
    <t>Acta  de visita, registro de prestadores nuevos.</t>
  </si>
  <si>
    <t>(Número prestadores no habilitados / Total de prestadores identificados ) * 100</t>
  </si>
  <si>
    <t>NO SE CUENTA CON RECURSO HUMANO CONTRATADO PARA ESTA ACTIVIDAD</t>
  </si>
  <si>
    <t>Realizar la Programacion de las Visitas de Verificacion a ejecutar en la vigencia, realizando la distribucion de pss por mes</t>
  </si>
  <si>
    <t>plan  Anual de visitas de verificación programado</t>
  </si>
  <si>
    <t>SE REALIZA SOLO UN PLAN DE VISITAS  PARA CADA VIGENCIA Y SE PROGRAMA ANUAL EN EL MES DE NOVIEMBRE</t>
  </si>
  <si>
    <t>Realizar las Visitas Programadas de acuerdo a lo contemplado en el decreto 780 del 2016 y Resolucion 2003 del 2014, estandarizando los soportes y fuentes de verificacion de los criterios definidos en la Resolucion 2003</t>
  </si>
  <si>
    <t xml:space="preserve"> Programación anual de visitas,
Informes de visitas realizadas</t>
  </si>
  <si>
    <t>(Número de visitas realizadas/Número de visitas programadas)*100</t>
  </si>
  <si>
    <t>NO SE CUENTA CON EQUIPO MULTIDISCIPLINARIO CONTRATADO O DE PLANTA PARA LA EJECUCION DE VISITAS DE HABILITACION</t>
  </si>
  <si>
    <t xml:space="preserve">Realizar jornadas de (ASISTENCIA TECNICA) Capacitación sobre la normatividad vigente a los Prestadores de Servicios de Salud programados para visitar durante la Vigencia. </t>
  </si>
  <si>
    <t>Resgistro de asistencias o capacitaciones.</t>
  </si>
  <si>
    <t>(Número de prestadores de servicios de salud capacitados / total de prestadores de salud convocados)*100</t>
  </si>
  <si>
    <t>Realizar las Visitas Previas de acuerdo a lo contemplado en La Resolución 2003 de 2014.</t>
  </si>
  <si>
    <t>Actas de visitas, informes de visitas.</t>
  </si>
  <si>
    <t>Sumatoria de visitas previas realizadas a solicitud de los prestadores.</t>
  </si>
  <si>
    <t xml:space="preserve">Seguimiento, monitoreo y verificación según plan anual de visitas para cada vigencia de las condiciones de tecnologia biomedica </t>
  </si>
  <si>
    <t>Formato de Revision de Tecnologia Biomedica.</t>
  </si>
  <si>
    <t xml:space="preserve">(Número de IPS con tecnologia biomedica con seguimiento, monitoreo y verificación/ Total de visitas programadas) *100 </t>
  </si>
  <si>
    <t>NO HAY CONTINUIDAD EN LA CONTRATACION DEL PROFESIONAL.</t>
  </si>
  <si>
    <t>Adelantar  el debido proceso administrativo  con respecto a los Prestadores que incumplen las Condiciones de habilitación</t>
  </si>
  <si>
    <t>Expediente presentado a la oficina de Juridica.</t>
  </si>
  <si>
    <t>(Número de procesos administractivos tramitados/ total de procesos administractivos asignados)*100</t>
  </si>
  <si>
    <t>Recepción, revisión de documentación y expedición de licencias de funcionamiento de equipos emisores de radiaciones ionizantes</t>
  </si>
  <si>
    <t>Resgistro de Licencias expedidas</t>
  </si>
  <si>
    <t>Sumatoria de Licencias de Funcionamiento de equipos de emisores de radiaciones ionizantes.</t>
  </si>
  <si>
    <t xml:space="preserve">Verificacion en la implementacion del PAMEC según plan anual de visitas programadas para cada vigencia </t>
  </si>
  <si>
    <t>(Número de visitas de verificacion con la implementación del PAMEC/ Total de visitas programadas)*100</t>
  </si>
  <si>
    <t>NO SE REALIZARON POR FALTA DE RECURSO HUMANO</t>
  </si>
  <si>
    <t>Elaborar informe  semestral  de los hallazgos y seguimiento a las IPS en referencia a la Implementacion del PAMEC.</t>
  </si>
  <si>
    <t>Informe  presentado</t>
  </si>
  <si>
    <t>(Número de informes de ejecución de visitas/ Total de informes programdos)*100</t>
  </si>
  <si>
    <t>SE REALIZAN  2 INFORMES SEMESTRALES</t>
  </si>
  <si>
    <t>Verificacion de la  aplicación y seguimiento y reporte de Sistemas de Informacion por parte de las IPS programadas en el plan anual de visitas para cada vigencia.</t>
  </si>
  <si>
    <t>(Número de visitas de verificacion realizadas /Total de visitas programadas)*100</t>
  </si>
  <si>
    <t>Elaborar informe  semestral de los hallazgos y seguimiento a las IPS en referencia al Sistema de Informacion de los Indicadores de Calidad.</t>
  </si>
  <si>
    <r>
      <t xml:space="preserve">El  15% </t>
    </r>
    <r>
      <rPr>
        <sz val="11"/>
        <rFont val="Arial"/>
        <family val="2"/>
      </rPr>
      <t>con implementación el modelo de atención en salud en la estrategia de atención primaria en salud</t>
    </r>
  </si>
  <si>
    <r>
      <t xml:space="preserve">Realizar las Visitas Programadas en el Plan anual para cada vigencia de los servicios habilitados en detección temprana y proteccion especifica,  según lo  contemplado en el decreto </t>
    </r>
    <r>
      <rPr>
        <sz val="11"/>
        <rFont val="Arial"/>
        <family val="2"/>
      </rPr>
      <t xml:space="preserve">780 del 2016 </t>
    </r>
    <r>
      <rPr>
        <sz val="11"/>
        <color indexed="8"/>
        <rFont val="Arial"/>
        <family val="2"/>
      </rPr>
      <t>y Resolución 2003 del 2014, estandarizando los soportes y fuentes de verificación de los criterios definidos en la Resolución 2003</t>
    </r>
  </si>
  <si>
    <t>Formato de verificacion  detección temprana y proteccion especifica,</t>
  </si>
  <si>
    <t>NO SE CUENTA CON PROFESIONAL EN ENFERMERIA CONTRATADO O DE PLANTA  PARA LA EJECUCION DE ESTA ACTIVIDAD</t>
  </si>
  <si>
    <t>Los Prestadores de Servicio de Salud Habilitados cuentan con un modelo de atención y prestación de servicios de salud con adecuación al ciclo de vida, género, etnicidad, y a las necesidades diferenciales de la población con discapacidad y de la población victima del conflicto armado</t>
  </si>
  <si>
    <t>Verificaciòn de los criterios de infraestructura fisica de los servicios de salud según la planeación anual de visitas para cada vigencia, para la poblacón de personas con discapacidad, garantizando la accesibilidad física, comunicativa y tecnológica a los servicios de salud.</t>
  </si>
  <si>
    <t xml:space="preserve"> Formato de  Verificacion  de los criterios de infraestructura fisica para la poblacón de personas con discapacidad.</t>
  </si>
  <si>
    <t>100% de quejas y reclamos interpuestas por los usuarios tramitadas</t>
  </si>
  <si>
    <t>Recepción  y trámite de quejas y reclamos interpuestas por usuarios afiliados al SGSSS.</t>
  </si>
  <si>
    <t>Registro de recepcion y tramite de quejas.</t>
  </si>
  <si>
    <t>(Número de quejas tramitadas- cerradas/ total de quejas recepcionadas )*100</t>
  </si>
  <si>
    <t>FALTA DE RECURSO HUMANO PARA EL TRAMITE DE QUEJAS</t>
  </si>
  <si>
    <t>Realizar Analisis administrativos  por auditoria medica según lo ameriten las  quejas radicadas.</t>
  </si>
  <si>
    <t>Registro de  quejas con  su respectivo  Analisis administrativo.</t>
  </si>
  <si>
    <t>(Número  de analisis administrativos realizados / total de analisis administrativos requeridos )*100</t>
  </si>
  <si>
    <t>NO SE CUENTA CON MEDICO AUDITOR PARA REALIZAR ANALISIS ADMINISTRATIVOS DE HISTORIAS CLINICAS</t>
  </si>
  <si>
    <t xml:space="preserve">Seguimiento, monitoreo y evaluación al  100% de la Red Pública  con planes de mantenimiento hospitalario </t>
  </si>
  <si>
    <t>Seguimiento y monitoreo de los Planes de Mantenimiento Hospitalario de la red publica y privada.</t>
  </si>
  <si>
    <t xml:space="preserve">Número de instituciones con plan de mantenimiento hospitalario  evaluados/Total de Instituciones Prestadoras de Servicios de Salud  programadas  
</t>
  </si>
  <si>
    <t xml:space="preserve">100% Solicitudes de Licencia de Salud Ocupacional Tramitadas </t>
  </si>
  <si>
    <t xml:space="preserve">Recepciòn , revision de documentación y expedición de licencias de Salud y Seguridad en el trabajo </t>
  </si>
  <si>
    <t>(Número de licencias expedidas de Salud y Seguridad en el trabajo/ total de solicitudes )*100</t>
  </si>
  <si>
    <t>Desarrollar el 100 del Programa Anual de Auditorias</t>
  </si>
  <si>
    <t>Ejecución del Programa anual de Auditorias conforme al cronograma establecido</t>
  </si>
  <si>
    <t>Informes -Actas -
Comunicaciones</t>
  </si>
  <si>
    <t xml:space="preserve">Número de Auditorias y actividades realizadas/Número de autitorias y actividades programadas </t>
  </si>
  <si>
    <t xml:space="preserve">En este periodo se efectuaron las siguientes evaluaciones en cumplimiento del Programa Anual de Auditorías:
1.Evaluación del Plan de Mejoramiento suscrito ante la Contraloría General de la República.
2.Evaluación Plan Anticorrupción
3.Coordinar el diligenciamiento del Cuestionario FURAG
4.Informe Pormenorizado de Control Interno de noviembre a febrero de 2019
5.Informe de Control Interno Contable vigencia 20185
6.Informe PQR II Semestre
7.Evaluación de Gestión por Dependencias vigencia 2018
8.Informe de Software realizado por el Área de Sistemas (Licencia – controles instalación software piratas) – la OCI solo efectuó el envío a través de aplicativo.
9. Auditoría al Procedimiento de Visitas de Verificación de las Condiciones de Habilitación  Subgrupo de Vigilancia y Control de Servicios de Salud.
10.Evaluación del Plan de Mejoramiento suscrito ante la Contraloría General del Departamento N. de .S.
</t>
  </si>
  <si>
    <t>Dos (2) sesiones de Comité Institucional de Control Interno</t>
  </si>
  <si>
    <t>Coordinar con la Dirección, como mínimo dos (2) sesiones de Comité Institucional de Control Interno</t>
  </si>
  <si>
    <t>Actas de Reunión</t>
  </si>
  <si>
    <t>Numero de Sesiones de Comité/Número de sesiones programadas</t>
  </si>
  <si>
    <t>La reunión del Comité de Control Interno se efectuó el 2 de abril de 2019, por lo cual se registrará en el próximo periodo.</t>
  </si>
  <si>
    <r>
      <t>1.</t>
    </r>
    <r>
      <rPr>
        <sz val="11"/>
        <color indexed="63"/>
        <rFont val="Arial"/>
        <family val="2"/>
      </rPr>
      <t xml:space="preserve"> Asesorar a la dirección del IDS en el desarrollo de lineamientos, políticas, estrategias, planes y programas y en las diferentes actividades que desarrolla el instituto, que permitan el cumplimiento de las normas jurídicas.</t>
    </r>
  </si>
  <si>
    <t>1.1.1.  Acompañamiento y participación en la Junta Directiva del Instituto.</t>
  </si>
  <si>
    <t xml:space="preserve">1.1.  Núm. De Juntas Directivas del IDS con acompañamiento de la oficina jurídica / números de Juntas Directivas del IDS realizadas. </t>
  </si>
  <si>
    <t># DE ACOMPAÑAMIENTOS EN LAS JUNTAS DIRECTIVAS DEL IDS</t>
  </si>
  <si>
    <t>1.2.1.  Acompañamiento y participación en las Juntas directivas de las E.S.Es. del Dpto.</t>
  </si>
  <si>
    <t>1.2.  Numero Juntas Directivas ESEs con acompañamiento de la oficina jurídica / número de Juntas Directivas de ESE,s que requieran acompañamiento de la Oficina Jurídica</t>
  </si>
  <si>
    <t>SE REALIZA SEGÚN LA DISPONIBILIDAD SOLICITADA POR EL DIRECTOR DEL IDS</t>
  </si>
  <si>
    <t>1.3.1. Acompañamiento y participación en   Comité Directivo  y demás Comités del IDS.</t>
  </si>
  <si>
    <t>1.3.  Numero de comités directivos con participación de la oficina / número total de comités</t>
  </si>
  <si>
    <t># DE ACOMPAÑAMIENTOS EN EL COMITÉ DIRECTIVO  DEL IDS</t>
  </si>
  <si>
    <t>2. Proyectar actos administrativos</t>
  </si>
  <si>
    <t>2.1.1. Atender oportunamente los requerimientos de la Dirección de la entidad respecto a la elaboración de proyectos de actos administrativos</t>
  </si>
  <si>
    <t>2.1. Núm. De Actos Admtivos proyectados/ Núm. de proyectos de actos administrativos solicitados por la Dirección</t>
  </si>
  <si>
    <t>NUMERO DE ACTOS ADMINISTRATIVOS DE LA OFICINA JURIDICA Y CONTROL INTERNO DISCIPLINARIO Y EL DESPACHO</t>
  </si>
  <si>
    <t xml:space="preserve">SE REALIZA SEGÚN DEMANDA </t>
  </si>
  <si>
    <t>3. Emitir conceptos jurídicos</t>
  </si>
  <si>
    <t>3.1.1. Atender con diligencia la solicitud de conceptos jurídicos solicitados por la Dirección del Instituto.</t>
  </si>
  <si>
    <t>3.1. Núm. de conceptos jurídicos  presentados/ Núm. de conceptos solicitados por la Dirección</t>
  </si>
  <si>
    <t>NUMERO DE CONCEPTOS SOLICITADOS A LA OFICINA JURIDICA</t>
  </si>
  <si>
    <t>NO SE PRESENTARON SOLICITUDES DE CONCEPTOS</t>
  </si>
  <si>
    <t>4. Dar respuesta oportuna  a derechos de petición que son trasladados a esta oficina</t>
  </si>
  <si>
    <t>4.1.1. Una vez recibido el Derecho de Petición, se deben efectuar las tareas de registro, revisión, trámite y respuesta oportuna al peticionario.</t>
  </si>
  <si>
    <t>4.1. No. de derechos de petición tramitados/ No. de derechos de petición recibidos</t>
  </si>
  <si>
    <t>(# DE RESPUESTAS OPORTUNAS A LOS DP / TOTAL DP RECIBIDAS EN EL PERIODO X 100)</t>
  </si>
  <si>
    <t>1. Inventariar los procesos adelantados en contra y a favor del IDS</t>
  </si>
  <si>
    <t>1.1.1. Alimentar permanentemente la base de datos de los procesos judiciales que se adelantan en la entidad, a fin de mantener la organización, información y control de los mismos.</t>
  </si>
  <si>
    <t>1.1.  Base de datos actualizada</t>
  </si>
  <si>
    <t xml:space="preserve">NUMERO DE PROCESOS </t>
  </si>
  <si>
    <t>SE ALIMENTA LA BASE DE DATOS CONFORME A LOS PROCESOS QUE HAN SIDO NOTIFICADOS A LA INSTITUCION</t>
  </si>
  <si>
    <t>2.Contestar o formular demandas y demás actuaciones que sustenten la posición de la entidad</t>
  </si>
  <si>
    <t>2.1.1. Notificación de la demanda</t>
  </si>
  <si>
    <t>2.1. Número de procesos judiciales atendidos oportunamente / Número de procesos judiciales que tiene la entidad que se muevan en el periodo.</t>
  </si>
  <si>
    <t>NUMERO DE DEMANDAS CONTESTADAS OPORTUNAMENTE / TOTAL DE DEMANDAS X 100</t>
  </si>
  <si>
    <t xml:space="preserve">TENEMOS UNA DEMANDA PENDIENTE POR CONTESTAR - PERO SE ENCUENTRA DENTRO DE LOS TERMINOS LEGALES PARA SU CONTESTACION </t>
  </si>
  <si>
    <t>2.1.2. Asignar el abogado que llevará el proceso</t>
  </si>
  <si>
    <t>NUMERO DE DEMANDAS ASIGANDAS/ NUMERO DE DEMANDAS CONTESTADAS X 100</t>
  </si>
  <si>
    <t xml:space="preserve">SE ASIGNA DEMANDA AL PROFESIONAL EN DERECHO COMPETENTE CON LAS PRETENCIONES </t>
  </si>
  <si>
    <t>2.1.3. Realizar seguimiento</t>
  </si>
  <si>
    <t>3.Atender acciones de tutela impetradas</t>
  </si>
  <si>
    <t>3.1.1. Notificación</t>
  </si>
  <si>
    <t>3.1. Núm. Tutelas atendidas/ Núm. Tutelas presentadas ante el IDS</t>
  </si>
  <si>
    <t>NUMERO DE ACCIONES DE TUTNEKAS NOTIFICADAS</t>
  </si>
  <si>
    <t>CONSOLIDADO</t>
  </si>
  <si>
    <t>3.1.2. Dar respuesta una vez se alleguen los soportes por la dependencia responsable</t>
  </si>
  <si>
    <t xml:space="preserve">RESPUESTA DE ACCIONES DE TUTELA EN LOS TERMINOS ESTABLECIDOS/NUMERO DE ACCIONES DE TUTELAS NOTIFICADAS X 100 </t>
  </si>
  <si>
    <t>3.1.3. Seguimiento</t>
  </si>
  <si>
    <t>NUMERO DE TUTELAS NOTIFICADAS / SEGUIMIENTO A LAS RESPUESTAS DE LAS ACCIONES DE TUTELA</t>
  </si>
  <si>
    <t>1.     Convocar y desarrollar el Comité de Conciliación y Defensa Judicial</t>
  </si>
  <si>
    <t>1.1.1  Convocar a Comité de Conciliación conforme a solicitudes de conciliación y fechas programadas por la Procuraduría.</t>
  </si>
  <si>
    <t xml:space="preserve">1.1.   Numero de Comités de Conciliaciones realizados en el año / número mínimo de Comités que exige la Ley </t>
  </si>
  <si>
    <t>SOLICITUDES DE CONCILIACION EXTRAJUDICIAL / CONVOCATORIAS DE COMITÉ DE CONCILIACION X 100</t>
  </si>
  <si>
    <t xml:space="preserve">1.1.2.  Promover el cumplimiento de las funciones del Comité </t>
  </si>
  <si>
    <t>CUMPLIMIENTO AL REGLAMENTO Y FUNCIONES DEL COMITÉ DE CONCILIACION Y DEFENSA JUDICIAL / SOLICITUDES DEBATIDOS DENTRO DEL COMITÉ DE CONCILIACION Y DEFENSA JUDICIAL X 100</t>
  </si>
  <si>
    <t>1.1.3.  Designar los abogados que tramitarán cada uno de los casos para que presenten ante el comité la ponencia  correspondiente</t>
  </si>
  <si>
    <t>DESINACION DE APODERADO / NUMERO DE SOLICITUDES DE CONCILIACION EXTRAJUDICIAL X 100</t>
  </si>
  <si>
    <t xml:space="preserve">SON LOS CASOS QUE SE LA ASIGNAN A LOS ABOGADOS PARA RESPECTIVA PONENCIA DENTRO DEL COMITÉ, </t>
  </si>
  <si>
    <t>1.1.4.  Levantar actas de reunión comité</t>
  </si>
  <si>
    <t>NUMERO DE ACTAS / NUMERO DE CONVOCATORIAS DEL COMITÉ DE CONCILIACION X 100</t>
  </si>
  <si>
    <t>1.1.5.  Presentar un informe anual de gestión y la ejecución de sus decisiones.</t>
  </si>
  <si>
    <t>SOLICITUDES DEBATIDOS EN EL COMITÉ DE CONCILIACION / INFORME ANUAL X 100</t>
  </si>
  <si>
    <t>SE PRESENTA EN EL SEGUNDO TRIMESTRE</t>
  </si>
  <si>
    <t>1.    Propender por la reducción  de demandas y condenas en contra de la entidad, respecto a acciones u omisiones.</t>
  </si>
  <si>
    <t>1.1.1.  Identificar permanentemente las causas que generan los procesos judiciales</t>
  </si>
  <si>
    <t xml:space="preserve">1.1.     Causas de demandas identificadas e intervenidas / total de causas de demanda </t>
  </si>
  <si>
    <t xml:space="preserve">NUMERO DE PROCESOS JUDICIALES VINCULADOS </t>
  </si>
  <si>
    <t>1.1.2.  Sugerir al nivel directivo y coordinadores de áreas ajustar los procedimientos relacionados con las causas que generaron los procesos judiciales.</t>
  </si>
  <si>
    <t xml:space="preserve">1.2.     Número de profesionales contratados para la defensa judicial de la entidad en la vigencia 2015 que venían de la vigencia 2014 / número total de profesionales contratados para la defensa judicial en la vigencia 2015 </t>
  </si>
  <si>
    <t>NUMERO DE PROCESOS JUDICIALES VINCULADOS / NUMERO DE PROCESOS FALLADOS EN CONTRA X 100</t>
  </si>
  <si>
    <t>1.2.1. Recomendar a la dirección de la entidad la continuidad de la contratación de los profesionales que ejercen la defensa judicial de la entidad.</t>
  </si>
  <si>
    <t xml:space="preserve">SE REQUIERE MANTENER CONTRATADOS LOS PROFESIONALES EN DERECHO CON EL FIN DE MANTENER LA DEFENSA JUDICIAL DE LA INSTITUCION </t>
  </si>
  <si>
    <t>1.   Mantener al día los procesos de investigación disciplinaria a que haya lugar</t>
  </si>
  <si>
    <t>1.1.1.  Practicar las diligencias preliminares.</t>
  </si>
  <si>
    <t>1.1.  Número de  investigaciones disciplinarias preliminares abiertas / número total de denuncias o quejas por presuntas infracciones disciplinarias</t>
  </si>
  <si>
    <t xml:space="preserve">NUMERO DE QUEJAS / NUMERO DE DILIGENCIAS PRELIMINARES </t>
  </si>
  <si>
    <t>NO SE RADICARON QUEJAS</t>
  </si>
  <si>
    <t>1.1.2.  Estudiar y tomar decisiones de abrir o no investigaciones por hechos o actos de los funcionarios que puedan configurar faltas disciplinarias.</t>
  </si>
  <si>
    <t>1.2.  Número de investigaciones disciplinarias abiertas / número total de denuncias o quejas por presuntas infracciones disciplinarias</t>
  </si>
  <si>
    <t>NUMERO DE QUEJAS /  NUMERO DE APERTURA DE INDAGACION PRELIMINAR</t>
  </si>
  <si>
    <t>1.2.1. Llevar a cabo los procesos de investigación conforme lo establece la Ley 734 de 2002 (Código Único Disciplinario).</t>
  </si>
  <si>
    <t>1.2.2. Llevar para registro y control una base de datos actualizada de los procesos.</t>
  </si>
  <si>
    <t>1.3.  Número de procesos disciplinarios tramitados durante la vigencia / Número de procesos activos de la vigencia</t>
  </si>
  <si>
    <t>1.2.3.  Rendir los informes exigidos en la norma.</t>
  </si>
  <si>
    <t>NUMERO DE PROCESOS / NUMERO DE QUEJAS X 100</t>
  </si>
  <si>
    <t>1.2.4. Hacer seguimiento al proceso</t>
  </si>
  <si>
    <t>Jenit Colmenares 
Sandra Luz Ferreira
Alix Karine Perez Martinez
Jose Trinidad Uribe Navarro
Julian Mauricio Sepulveda Torrado  
Mery Elvira Santos Mariño   
Matilde Elena Llanos campos
Cecilia Navarro Quintero
Johana Yañez</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</si>
  <si>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</si>
  <si>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</si>
  <si>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</si>
  <si>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Numero de Estudio de necesidades elaborados para compra  de insumos de interes en salud publica / Total   de necesiadades  de insumos  de interes en salud publica programados en la vigencia * 100</t>
  </si>
  <si>
    <r>
      <t xml:space="preserve">En el primer trimestre se realizo la priorizacion de las necesidades de insumos de interes en salud publica para el laboratorio de salud publica, subgrupo control de vectores.
Los estudios estan enfocados a la adquisicion de insecticidas e insumos control vectorial; reactivos, medios de cultivo, material de laboratorio y mantenimiento de equipos biomedicos.
A continuacion se relaciona los estudios elaborados:
</t>
    </r>
    <r>
      <rPr>
        <b/>
        <u/>
        <sz val="11"/>
        <rFont val="Arial"/>
        <family val="2"/>
      </rPr>
      <t xml:space="preserve">Subgrupo Laboratorio de Salud Publica
Biomerieux
</t>
    </r>
    <r>
      <rPr>
        <sz val="11"/>
        <rFont val="Arial"/>
        <family val="2"/>
      </rPr>
      <t xml:space="preserve">Vigilancia a comedores ecolares; Apoyo al programa de alimentos escolar PAE; vigilancia a alimentos entregados a poblacion migrante. 
</t>
    </r>
    <r>
      <rPr>
        <b/>
        <u/>
        <sz val="11"/>
        <rFont val="Arial"/>
        <family val="2"/>
      </rPr>
      <t>Aqualab</t>
    </r>
    <r>
      <rPr>
        <sz val="11"/>
        <rFont val="Arial"/>
        <family val="2"/>
      </rPr>
      <t xml:space="preserve">
Vigilancia de la calidad del agua en los 40 municipios del departamento (coliformes totales, E. coli, Pseudomona spp.)
Vigilncia de la calidad del agua consumida en poblacion migrante (albergues temporales)
</t>
    </r>
    <r>
      <rPr>
        <b/>
        <u/>
        <sz val="11"/>
        <rFont val="Arial"/>
        <family val="2"/>
      </rPr>
      <t>Annar</t>
    </r>
    <r>
      <rPr>
        <sz val="11"/>
        <rFont val="Arial"/>
        <family val="2"/>
      </rPr>
      <t xml:space="preserve">
Vigilancia de eventos inmunoprevenibles (sarampion - rubeola)
Vigilancia centinela del sindrome febril icterico hemorragico
Proyecto de interrupcion de la transmision de Trypanosoma cruzipor Rhotnius prolixus intradomiciliario en municipios priorizados del Departamento (chagas)</t>
    </r>
  </si>
  <si>
    <t>100% de los municipios programados (PAS 2019), con asesoria y asistencia tecnica en formulacion de planes, programas o proyectos, que permitan el desarrollo de las estrategias definidas para los componentes de las diferentes Dimensiones del Plan Territorial de Salud 2016 - 2019</t>
  </si>
  <si>
    <t>Realizar jornadas de asesoria y asistencia tecnica (presencial, virtual, telefonico) con el personal de las Entidades Territoriales relacionada con las actividades pertinentes para lograr el desarrollo de las estrategias definidas para los componentes de las diferentes Dimensiones del Plan Territorial de Salud 2016 - 2019</t>
  </si>
  <si>
    <t>Informe de asesoria y asistencia tecnica</t>
  </si>
  <si>
    <t>Numero de municipios con asesoria y asistencia tecnica PAS 2019, relacionada con las actividades pertinentes para lograr el desarrollo de las estrategias definidas para los componentes de las diferentes Dimensiones del Plan Territorial de Salud 2016 - 2019 / Total de municipios programados * 100</t>
  </si>
  <si>
    <t xml:space="preserve">En el proceso de planeacion integral en salud establecido en la resolucion 1536 de 2016, se define que a mas tardes el 30 de enero de cada vigencia se debe aprobar y cargar en la plataforma el plan de accion en salud y asi mismo la vigencia de la Resolucion 3280 de 2018; por lo anterior en los meses de noviembre y Diciembre de la vigencia inmediatamente anterior, se realizo las misma jorndas de convocatoria en la regional ocaña, pamaplona,  regional centro y cucuta y su area metropolitana; donde la inasistencia se dio por parte de los municipios de la regional de ocaña; razon por la cual por solicitud  allegada por los mismo en la presente vigencia se priorizaron los talleres en el presente trimestre.
Se realizaron 3 Talleres para la participacion de los 40 municipios organizados de la siguiente forma y teniendo en cuenta lo realizado en el ultimo trimestre de la vigencia inmediatamente anterior:  1. Municipio de Pamplona el 15 de febrero del 2019; 2. 21 de febrero en el municipio de  Cúcuta;  3. 28 de febrero y 1 de marzo en el municipio de Ocaña, sobre Linemamientos PAS 2019 basados en la resolucion 3280/2018, 1536/2015.
Se asitió tecnicamente en la fomulacion de los PAS, el cargue de la pltaforma SISPRO, a los siguientes municipios: Pamplona, Pamplonita, Silos, Mutiscua, Chitaga, Cacota, Cucutilla, Ocaña, Hacari, El Tarra, La Playa, El Carmen, Abrego, Teorama, Convencion, cachira, La Esperanza, San Calixto. 
</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</si>
  <si>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</si>
  <si>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</si>
  <si>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</si>
  <si>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N° de jornadas (mesas de trabajo, reuniones) realizadas con actores sectoriales / Total de jornadas (mesas de trabajo, reuniones) programadas con actores sectoriales * 100</t>
  </si>
  <si>
    <t>Acompañamiento a la ejecución de la Estrategia  "Preescolar es una nota " liderada por Salud Infantil del IDS  se priorizaron los municpios a intervenir   con estrategias  "preescolar es una nota": Área metropolitana (el Zulia, Villa del Rosario, y los Patios),  Ocaña, Abrego, San Cayetano, tibu, Pamplona, Duraría,  Bochalema y Pamplonita, mediante Acta No 50. 
Concertacion de acciones  con la profesional de apoyo de la Dimension de salud ambiental para la construccion del plan de accion para el seguimiento de la estrategia ambientes 100% libres de humo realizado el dia 29 de marzo mediante acta No 059
Articulación de acciones con la oficina de educacion en salud, problaciones vulnerables y etnias para la promocion de estilos de vida saludables en la comunidad indigena Bridicayra  del municpio de Convención en la semana del 28 de enero al 2 de febrero 
Mesas de trabajo en articulacion con vigilancia en salud pública  para el  seguimiento a los eventos inmunoprevenibles notificados durante las semanas 1 a la 4 ;  semana 5 a la 8 y semana de la 9 a la 12.
Sala de análisis de riesgo de dengue en el departamento con municipios en situación de incremento de casos de dengue
Videoconferencia del MSPS sobre socialización de las orientaciones gestión programa integral, integrado de las zoonosis.</t>
  </si>
  <si>
    <t>N° de jornadas (mesas de trabajo, reuniones)  realizadas con actores intersectoriales / Total de jornadas (mesas de trabajo, reuniones)  programadas con actores intesectoriales * 100</t>
  </si>
  <si>
    <t>Se realizo la implementación de la  estrategia de movilidad saludable, segura y sostenible en los municipios Ragonvalia y Herran
Se notificaron en los 39 municipios los resultados de vigilancia de calidad del agua Alcaldías, empresas prestadoras de servicio y  Juntas comunales y socialización en Unidades de Análisis con personerías para aguas con IRCAs Altos o Inviables.
Se promuenve  la estrategia de movilidad saludable, segura y sostenible en instituciones educativas en los municipios de Ragonvalia y Herran.
 Mesa de agua, aire y entornos saludables.
Mesa de trabajo y Acompañamientos en la mesa Técnica de Envejecimiento y vejez Adulto Mayor, liderado por la Secretaría de Desarrollo Social del Departamento; enfocada al analisis y ajustes de la politica publica envejecimiento y vejez del departamento , reunion dada en la gobernacion 
Mesa de trabajo con educacion para articular acciones para  la promocion de practicas de autocuidado en los establecimientos educativos de a 18 Municipios: Abrego, Bucarasica, Convención, El Carmen, El Tarra, Hacarí, Cucutilla, San Calixto, Teorama Tibú, Sardinata, Salazar, Villacaro, Arboledas, Chitaga, Puerto  Santander, La playa y Cachira  asi mismo, se socilaiza la  necesidad de gestionar ante el SENA la solicitud de Formación del Talento Humano en Hábitos y Estilos de vida Saludables, por lo cual se solicita a la secretaria de Educación el apoyo para lograr ésta gestión lo anteriror mediante acta No 3 del 11 de febrero de 2019  
Alianza con el ICBF para capacitar a las madres comunitarias y directores de los CDI  del municpio de Cúcuta rente a las practicas de autocuidado.
Mesa de trabajo con prosperidad social para socializacion del proceso de concurrencia a 18 municipios del departamento para articular acciones con la comunidad para el desarrollo de acciones en el entorno comunitario
Reunion con Secretaria de Gobierno Departamental para analizar avances, determinar compromiso y armonizar propuesta  relacionadas con la problematica consumo de drogas ilicitas.
Reunion con delegada de la oficina del Alto Comisionado para la Paz de la Presidencia de la Republica; cuyo proposito es la realización de la Matriz de caracterización sobre el consumo de drogas en Norte de santander y acuerdo de voluntades.
Divulgacion de los lineamientos para la generación de los planes para la prevención y respuesta integral al impacto individual y colectivo de las diferentes formas de violencia en 14 municipios priorizados.
Participacion  en el comité de politica social donde se socializaron las coberturas alcanzadas en la vigencia 2018
Gestion de insumos  de  recurso humano e insumos  para  fortalecer el recuros humano en los  puntos  de  vacunacion  fronterizos ante unicef, ACNUR y OPS
Socializacion  de lineamientos técnicos y operativos para el desarrollo de la Primera jornada nacional de vacunación de Enero 2019 la cual tuvo como lema “promocionemos la vacunación”; para con  los alcaldes, responsables SIVIGILA, gestoras, personerias, EAPB y coordinadores de salud publica.
Comité de casos especiales de TBen el Hospital Universitarios Erasmo Meoz, con el apoyo de profesionales en el área de salud pública, pediatría, infectología, medicina interna, neumología, psicología y trabajo social.
Articulacion con la secretaria de educacion  departamental para la adopcion de la estrategia escuela + protegidas+ saludables libres de aedes aegipty en  las instituciones educativas de los municipios de Villa del Rosario, Los Patios,  Ocaña y La Esperanza.
Participacion en la primera Mesa  interdepatramental poblacion UWA,  En  la ciudad de Tunja (Departamento de Boyaca)  con el fin de realizar avances de las acciones  para el abordaje de las lineas estrategicas  en los procesos  de atencion integral en salud intercultural , de la poblacion indigena  y definir proceso de caracterizacion.
Participacion en el primera mesa de enfoque diferencial  del Departamento.
Comités de sanidad portuaria el primero para la socialización del comportamiento de eventos de interés en salud pública en migrantes y situación actual de difteria sarampión y vacunación a personal de las entidades, el segundo (20 febrero)  sobrecomportamiento de eventos de interés en salud pública en migrantes y realización del megaconcierto Venezuela and LIVE y el tercer comité (20 marzo) sobre los eventos presentados y situación de sarampión  y documentos expedidos a venezolanos</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</si>
  <si>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</si>
  <si>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</si>
  <si>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Informes de transferencia de conocimiento</t>
  </si>
  <si>
    <t xml:space="preserve">N° de personas de la ET que participan de la trasnferencia de conocimiento / Total de personas designadas por la  ET a participar de la actividad * 100
</t>
  </si>
  <si>
    <t>Se realiza capacitacion a talento humano de salud ambiental  con intervencion del INVIMA en actualizacion de normas y procedimientos.
Se realizó socialización a las autoridades municipales sobre el proyecto de interrupción de la transmisión de T. cruzi por R. Prolixus a las autoridades municipales de Santiago, San Cayetano y El Zulia. (Se efectuó el tamizaje para  la enfermedad de Chagas en 437 menores y  gestantes en las veredas de San Isidro (98), Cornejo (119) y Cabecera municipal (220) del municipio de San Cayetano.)
Participación de la profesional responsable del área de virología en el Taller para certificación en transporte de sustancias infecciosas, programado por el INS</t>
  </si>
  <si>
    <t>N° de personas de las IPS que participan de la trasnferencia de conocimiento /  Total de personas designadas por la  IPS a participar de la actividad * 100</t>
  </si>
  <si>
    <t xml:space="preserve">Compartir de saberes  para el desarrollo de capacidades en lineamientos tecnicos y normativos de las ECNT y SBVA ,  Alertas Tempranas y Ruta de Atención del Paciente con Cáncer infantil  dirigida a coordinadores de PyP de las ESES y Coordinadores de salud publica en los municipios de la ESE centro y Metropolitana . Municpios de : Santigo, Villacaro, Lourdes, San cayetano, Salzar, Arboledas, gramalote, Puerto santander, El zulia, Vill del Rosario,Los patios, y secretrario de salud de Cúcuta y a gerentes de las ESEs pertenecientes a dichos municpios mediante oficio No 068
Taller práctico del sistema de información nominal PAIWEB -Calidad del dato e investigación de campo de los casos presentados de Sarampión en las ESE EMIRO QUINTERO CAÑIZARES, ESE NOROCCIDENTAL, ESE JUAN LUIS LONDOÑO, ESE JORGE CRISTO SAHIUM, ESE HOSPITAL LOCAL LOS PATIOS, ESE NORTE, ESE CENTRO, ESE SAN JUAN DE DIOS, ESE SURORIENTAL.
Capacitación  dirigida al  personal que desarrolla acciones para la promoción, prevención y control de las ETV, lineamientos de priorización de áreas de estrategia de gestión integral EGI-ETV y socialización de informes de gestión de las actividades realizadas 2018 en los diferentes municipios.
Socialización sobre las guías de atención de las ETV a operadores que atienden población migrante en la mesa de salud departamental
Asistencia técnica en guías y protocolos de rabia, leptospira y accidente ofídico en la ESE Hospital Jorge Cristo Sahium y ESE Hospital Local Los Patios.
Jornadas pedagogicas dirigidas a responsables de Vigilancia en Salud Pública de las I.P.S Públicas y Privadas, Coordinadores de Salud Pública, Responsables de Vigilancia en Salud Publica Municipal 
</t>
  </si>
  <si>
    <t>100% de los municipios de jurisdiccion con monitoreo y evaluacion de la ejecucion del PAS 2019</t>
  </si>
  <si>
    <t>Realizar monitoreo y evaluacion del PAS 2019 formulados por los municipios de jurisdiccion.</t>
  </si>
  <si>
    <t>Actas
Informes de monitoreo y seguimiento
Informe evaluacion tecnico financiera PAS 2019</t>
  </si>
  <si>
    <t xml:space="preserve">Numero de municipios con monitoreo del PAS 2019 / Total de municipios programados * 100
</t>
  </si>
  <si>
    <t>En cumplimiento a las competencias departamentales se realizan seguimiento al avance del cargue en la plataforma web sispro, se atendierons solicitudes y brindaron asistencias técnicas  a los municipios que participaron activamente en las convocatorias.</t>
  </si>
  <si>
    <t>Numero de municipios con evaluacion del PAS 2019 / Total de municipios programados * 100</t>
  </si>
  <si>
    <t>De acuwerdo a lo establecido en la guia de usuario de la plataforma PDSO gestion, donde se estima que una vez finalizado trimestre en los siguientes 30 dias se debe garantizar el cargue del triemstre en la plataforma adoptada por el Ministerio de Salud y Proteccion Social; se estima para el II trimestre realizar evaluacion de las metas de producto.</t>
  </si>
  <si>
    <t xml:space="preserve">Jenit Colmenares 
Sandra Luz Ferreira
Alix Karine Perez Martinez
Jose Trinidad Uribe Navarro
Julian Mauricio Sepulveda Torrado  
Mery Elvira Santos Mariño   
Matilde Elena Llanos campos
Cecilia Navarro Quintero
Leidy Johanna Yañez
</t>
  </si>
  <si>
    <t>100% Plan de Accion en Salud (PAS) 2019 con  actividades enfocadas a intervenir  las prioridades en salud publica del PTS 2016 - 2019</t>
  </si>
  <si>
    <t>Construir el PAS Departamental 2019, a partir de las prioridades en salud publica del PTS 2016 - 2019</t>
  </si>
  <si>
    <t>PAS Departamental 2019 formulado</t>
  </si>
  <si>
    <t>PAS formulado en concordancia con lo establecido en la resolucion 3280 de 2018</t>
  </si>
  <si>
    <t>Ejecucion del 100% de los  procedimientos, actividades e insumos del plan de salud publica de intervenciones colectivas (PIC),  priorizados por la Direccion territorial de salud.</t>
  </si>
  <si>
    <t>Formulacion del PIC Departamental</t>
  </si>
  <si>
    <t>Plan de intervenciones colectivas Departamental 2019</t>
  </si>
  <si>
    <t>PIC formulado de acuerdo a lo defnnidio en el lineaminto tecnico y operativo de la Ruta integral de atencion para la promocion y mantenimiento de la salud</t>
  </si>
  <si>
    <t>Jose Trinidad Uribe Navarro 
Leidy Johanna Yañez
Julian Mauricio Sepuelveda Torrado</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</si>
  <si>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</si>
  <si>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</si>
  <si>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</si>
  <si>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Numero de municipios categoria 4, 5 y 6 con  acciones de IVC de los factores de riesgo del ambiente, y de control de vectores y zoonosis de competencia del sector salud / Total municipios  4, 5 y 6 programados * 100</t>
  </si>
  <si>
    <r>
      <rPr>
        <b/>
        <u/>
        <sz val="11"/>
        <rFont val="Arial"/>
        <family val="2"/>
      </rPr>
      <t>SALUD AMBIENTAL</t>
    </r>
    <r>
      <rPr>
        <sz val="11"/>
        <rFont val="Arial"/>
        <family val="2"/>
      </rPr>
      <t xml:space="preserve">
Se realizo la vigilancia de la caldad del agua mediante la inspecciones sanitarias a los suministros de agua, toma de 194 muestras de agua para consumo humano, concertacion y materializacion de puntos de muestreo, elaboracion de SIVICAPS de acueductos urbanos y rurales en los 39 Municipios.
Se mantiene la vigilancia sanitaria en los 39 Municipios
Atencion de 200 eventos de interes en salud  pública relacionados con salud ambiental en 9 Municipios  (Cachira Convencion Los Patios Mutiscua Ocana Pamplona Pamplonita Teorama y Villa Del Rosario) y 
elaboración de boletíines mensuales de EDA y mapeo de municipio  a riesgos , para priorización de acciones  en Salud Ambiental.
Se realiza la atencion de 72 quejas sanitarias en 22 Municipios (Abrego Bucarasica Chinacota Convencion Cucutilla Durania El Tarra El Zulia Herran La Esperanza Los Patios Lourdes Ocana Pamplona, Ragonvalia Salazar San Cayetano Sardinata Silos Tibu Toledo y Villa del Rosario)
Se realizan acciones de vigilancia y control en 66 establecimientosgeneradores de residuos peligrosos en 20 municipios  (Abrego Arboledas Bucarasica Cachira Chinacota Chitaga Convencion Cucutilla El tarra Hacari La esperanza La Playa Los patios  Ocana Pamplona Salazar Silos  Tibu Toledo y Villa Del Rosario)
Acciones de Inspección, vigilancia y control en 54 establecimientos de interés sanitario en los pasos fronterizos.
En los municipios con paso fronterizo deVilla del Rosario y Puerto Santande,  se desarrollan acciones de  Vigilancia y Control Sanitario (Reunion WASH - UNICEF)</t>
    </r>
    <r>
      <rPr>
        <b/>
        <u/>
        <sz val="11"/>
        <rFont val="Arial"/>
        <family val="2"/>
      </rPr>
      <t xml:space="preserve">
SUBGRUPO CONTROL DE VECTORES</t>
    </r>
    <r>
      <rPr>
        <sz val="11"/>
        <rFont val="Arial"/>
        <family val="2"/>
      </rPr>
      <t xml:space="preserve">
Se realizaron acciones de control para dengue  en 8689  viviendas en los municipios de Abrego, Teorama, Sardinata, Ocaña, Durania, Arboledas, Bucarasica, Cúcuta, Puerto santander, La esperanza, Cáchira, Los Patios, El Tarra, Hacarí y Bochalema.
Se han realizado  articuladamente junto con  la coordinacion del muncipio de Villa del Rosario 3 recolecciones de inservibles en los barrios Primero de Mayo, Anronio Nariño  y Gramalote.
Se realizó el levantamiento de la encuesta larvaria en 8 municipios del departamento con factores de riesgo para la transmisión de enfermedades transmitidas por Aedes (Abrego, Convención, Durania, El Carmen, Hacarí, Salazar, San cayetano y Teorama)
Mediante acciones de promoción de la enfermedad y prevención del riesgo se visitaron 405 establecimientos especiales del departamento en los municipios de El carmen, Convención, Sardinata, Ocaña, Durania, Arboledas, La Playa, Cúcuta, Salazar, La Esperanza, Los Patios, El Tarra, Hacarí, Bochalema, Tibú y Villa del Rosario
Se realizaron 140 encuestas de caracterización de riesgo en viviendas de la vereda San Isidro del municipio de San Cayetano.
Se realizaron 153 encuestas de caracterización de riesgo en viviendas en las veredas de Alto Frío (54), Cacahuala (55), Cuperena (29) y la Ensillada (15) del municipio de Santiago
Se realizaron 384 encuestas de caracterización de riesgo en viviendas en las veredas Cumana (17), Cumana Alta (18), Las Juntas (124), El Cobre (49) y San José del Tarra (176) del municipio de Hacarí.
Se realizaron 65 encuestas de caracterización de riesgo en viviendas en la vereda Soledad del municipio de Convención.
Se realizaron 37 encuestas de caracterización de riesgo en viviendas en la vereda Cucurina del municipio de San Calixto.
Se realizaron 92 encuestas de caracterización de riesgo en viviendas en las veredas Tierra Azul (48), Los Jardines (21) y La Estrella (23) del municipio de El Carmen.
Se realizaron 82 encuestas de caracterización de riesgo en viviendas en las veredas La Isla (21) y El Llanon (61) del municipio de Abrego.
Se realizó visita de inspección a 17 puestos de recolección de triatominos comunitarios (PRTC) como vigilancia entomológica de los municipios de San Cayetano (8)  y El Zulia (9)
</t>
    </r>
    <r>
      <rPr>
        <b/>
        <u/>
        <sz val="11"/>
        <rFont val="Arial"/>
        <family val="2"/>
      </rPr>
      <t xml:space="preserve">ZOONOSIS
</t>
    </r>
    <r>
      <rPr>
        <sz val="11"/>
        <rFont val="Arial"/>
        <family val="2"/>
      </rPr>
      <t>Se realizó el control de foco de Leishmaniosis en el municipio de Salazar de las Palmas (4). Gramalote (5).
No se presentaron focos de rabia según notificación SIVIGILA e ICA.
Se ralizó  seguimiento a la observación de animales agresores potencialmente transmisores de rabia en el departamento, igualmente al aplicativo WEB de reporte de vacunación antirrábica canina y felina por parte de veterinarias privadas.</t>
    </r>
    <r>
      <rPr>
        <b/>
        <u/>
        <sz val="11"/>
        <rFont val="Arial"/>
        <family val="2"/>
      </rPr>
      <t xml:space="preserve">
</t>
    </r>
  </si>
  <si>
    <t xml:space="preserve">Amilkar Marquez  Rojas </t>
  </si>
  <si>
    <t>100% de los municipios programados, con acciones de IVC en control de medicamentos</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</si>
  <si>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</si>
  <si>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Numero de persona, prestadores de servicios de salud, regímenes de excepción,  establecimiento farmacéutico, con  acciones de IVC en la produccion, expendio, comercializacion y distribucion de medicamentos / Total persona, prestadores de servicios de salud, regímenes de excepción,  establecimiento farmacéuticos con visitas programados * 100</t>
  </si>
  <si>
    <t>Las visita de inspeccion, vigilancia y control fueron realiazadas en los municipios de Cucuta, Villa del Rosario y Los Patios</t>
  </si>
  <si>
    <t>Sandra Milena  Corredor Blanco</t>
  </si>
  <si>
    <t xml:space="preserve">100% de la Unidades Notificadoras (entidad territorial) con acciones de verificacion de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</si>
  <si>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(UNM)</t>
  </si>
  <si>
    <t>Archivos planos notificacion de los eventos de interes en salud publica ( EISP)</t>
  </si>
  <si>
    <t xml:space="preserve">Numero de UNM con verificacion de  los estándares de calidad, veracidad y oportunidad de la notificación  de  EISP al SIVIGILA/ Total UNM programadas </t>
  </si>
  <si>
    <t>Cumplimiento en la entrega del reporte semanal : 13 reportes
Porcentaje de silencio epidemiológico: 0
Oportunidad en la notificación semanal: 520 archivos planos
Cumplimiento en el ajuste de casos: 1428 confirmados, 178 por clinica, 03 por nexo y 551 descartados
Ajuste de casos: 13440 casos notificados al SIVIGILA.</t>
  </si>
  <si>
    <t>Apoyar el 100% de las acciones de   vigilancia en salud pública, vigilancia y control sanitario y gestión de la calidad que demanden los servicios del laboratorio de Salud Publica</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</si>
  <si>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</si>
  <si>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Registro de resultados de laboratorio</t>
  </si>
  <si>
    <t xml:space="preserve">Numero muestras analizadas para vigilancia en salud pública  / Total de muestras recibidas para vigilancia en salud pública * 100
</t>
  </si>
  <si>
    <t>Se garantizo el apoyo  en el diagnostico de los eventos de interes en salud publica que se demandan de la vigilancia en salud publica en cumplimiento a los protocolos definidos por el Instituto Nacional de Salud</t>
  </si>
  <si>
    <t>Numero muestras analizadas para vigilancia y control sanitario  / Total de muestras recibidas para, vigilancia y control sanitario * 100</t>
  </si>
  <si>
    <t xml:space="preserve">Se garantizo el analisis de muestras de aguas y alimentos  en el marco de la vigilanci y control sanitario que se realiza desde salud ambiental en los 39 municipios y la secretaria de salud del municipio de cúcuta en su jurisdiccion.
El  laboratorio de salud publica desde el area de entomologia medica realiza la identificacion taxonomica de los diferentes vectores que transmiten enfermedades de interes en salud publica;  Realizaron  la identificación taxonómica de 91 larvas colectados  por los técnicos de ETV para el levantamiento de indices aédicos y asi mismo la identificacion de 91 ejemplares colectados  por los técnicos de ETV  en los 40  municipios  del Departamento  </t>
  </si>
  <si>
    <t>Numero muestras analizadas para  gestión de la calidad  / Total de muestras recibidas para  gestión de la calidad de los diagnosticos realizados por la red departamental de laboratorios * 100</t>
  </si>
  <si>
    <t>control de calidad de HIV, HBs Ag, Core Total, HVC, Chagas, Sífilis, HTLV de las muestras remitidas por los bancos de sangre; serologias, frotis de flujo vaginal, laminas leishmaniasis, laminas baciloscopia (hansen - tuberculosis), laminas de gota gruesa.</t>
  </si>
  <si>
    <t>LA EJECUCION DE ESTA ACTIVIDAD ESTA PROGRMADA PARA  EL ULTIMO TRIMESTRE DEL AÑO</t>
  </si>
  <si>
    <t>411- Vigilancia al 100% de la Red contratada para verificar la Prestación de servicios a la Población pobre no asegurada a cargo del Departamento.</t>
  </si>
  <si>
    <t>Realizar Monitoreo y seguimiento a través de visitas de auditoría de calidad  a la Red  Contratada para la prestacion de  servicios de salud de la Población Pobre No asegurada.</t>
  </si>
  <si>
    <t>Numero de visita promadas/ nro de visitas relizadas</t>
  </si>
  <si>
    <t xml:space="preserve">De acuerod a cronograma de contratos de PPNA 28 CONTRATOS </t>
  </si>
  <si>
    <t>420-Cubrir el 100% de los Servicios de salud requeridos por la población a cargo del Dpto. con los recursos asignados.</t>
  </si>
  <si>
    <t>Numero de contratos elaborados y formalizados / Total de Contratos requeridos x 100  ( 12/28=</t>
  </si>
  <si>
    <t>(proyectados 28 contratos )Realizados y evidenciados 12 en la red publica</t>
  </si>
  <si>
    <t>Numero de solicitudes con respuesta en los tiempos establecidos/ Numero de solicitudes radicadas x100</t>
  </si>
  <si>
    <t>nro de autorizaciones entregadas con tiempo establecidos 1571</t>
  </si>
  <si>
    <t>Numero de facturas auditadas / Numero de facturas radicadas en la vigencia   x 100</t>
  </si>
  <si>
    <t>nro de  facturas auditadas/nro de facturas radicadas= 5188</t>
  </si>
  <si>
    <t xml:space="preserve">Numero de facturas con glosa inicial/ Numero de facturas auditadas en la vigencia x100 </t>
  </si>
  <si>
    <t>Elaborar las actas de pago de la facturación auditada en el periodo</t>
  </si>
  <si>
    <t>informes de actas de pago en el softaware DKD</t>
  </si>
  <si>
    <t>Medir el   Numero de facturas pagadas en el trimestre/ Numero de Facturas  avaladas para pago de servicios recobrados por las EPSS en el trimestre x 100 (por recobros)</t>
  </si>
  <si>
    <t>Aplicar la Resolucion 5333  de 12-26-2017 del modelo de prestación de servícios y tecnologías sin cobertura en el POS a los afiliados del Régimen Subsidiado y el mecanismo para su verificación, control y pago de acuerdo con lo establecido en la Resolución 1479de 2015 expedida por el Ministerio de Salud y Protección Social</t>
  </si>
  <si>
    <t xml:space="preserve">Realizar el reporte de las Resoluciones de Cuenta de Alto Costo  en las fechas definidas, con la informacion suministrada por las ESES e IPS de acuerdo a los lineamientos y la estructura establecida por Ministerio de Salud y Proteccion Social y la Cuenta de Alto costo para las Resoluciones 123 de 2015, 4725 de 2011 y 783 de 2012, 0247 de 2014  2463 de 2014, 1393 de 2015 y 1692 de 2017. </t>
  </si>
  <si>
    <t>resoluciones reportadas C.A</t>
  </si>
  <si>
    <t xml:space="preserve"> - Contar con inventarios físicos impresos y en medio magnético debidamente actualizados</t>
  </si>
  <si>
    <t xml:space="preserve"> - Elaboración del inventario de bienes activos e inactivos
 - Parametrización de la información de inventarios con contabilidad</t>
  </si>
  <si>
    <t xml:space="preserve"> - Documento de Inventario de bienes
- Información en estados financieros</t>
  </si>
  <si>
    <t>Meta propuesta de centros de costo / levantamiento de la información de inventarios activos e inactivos por centro de costos</t>
  </si>
  <si>
    <t>Dado que no se cuenta con recurso humano para realizar el apoyo al proceso, la meta se distribuye en los 4 trimestres del año. Para llegar al inventario general, se deben realizar 20 inventarios en igual número de centros de costos, varios de los cuales ya no existen. Se debe depurar los centros de costos</t>
  </si>
  <si>
    <t xml:space="preserve"> - Gestionar los desplazamientos oficiales del personal 
- Contar con los actos administrativos de comiones y desplazamientos
- Cumplir con los pagos de las facturas de servicios públicos de la entidad</t>
  </si>
  <si>
    <t xml:space="preserve"> - Liquidar las comisiones y desplazamientos y elaborar los actos administrativos
 - Tramitar el pago de las facturas de servicios públicos de la entidad</t>
  </si>
  <si>
    <t xml:space="preserve"> - Resoluciones de desplazamientos y comisiones
- Egreso de los pagos de los servicios públicos</t>
  </si>
  <si>
    <t>Numero de solicitudes de comisiones de desplazamiento / Numero de Actos administrativos de comisiones realizadas y liquidadas</t>
  </si>
  <si>
    <t>Se gestionaron todas las solicitudes de comisiones o desplazamientos autorizadas por la Dirección</t>
  </si>
  <si>
    <t>Numero de facturas de servicios a pagar / pago de las facturas de servicios públicos de la entidad recibidas</t>
  </si>
  <si>
    <t>Se cancelaron las facturas de servicios públicos recibidas. Las de Control Vectores no se tramitan por falta de presupuesto</t>
  </si>
  <si>
    <t>Contar con un Plan Anual de Adquisiciones que involucre todos los conceptos que demanda la entidad para la vigencia</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</si>
  <si>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</si>
  <si>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Documento de PLAN ANUAL DE ADQUISICIONES</t>
  </si>
  <si>
    <t>Necesidades generales consolidadas / necesidades valoradas y estandarizadas</t>
  </si>
  <si>
    <t>Documento publicado en la pagina web institucional el 31 de enero de 2019</t>
  </si>
  <si>
    <t>Garantizar el suministro de bienes y servicios a las diferentes áreas y programas de la entidad para el funcionamiento administrativo y operativo de la misma</t>
  </si>
  <si>
    <t xml:space="preserve"> - Definición técnica de la necesidad en bienes o servicios</t>
  </si>
  <si>
    <t>Solicitud del profesional que requiere el bien o servicio</t>
  </si>
  <si>
    <t>Conforme la disponibilidad presupuestal de recursos, el Grupo gestionó los procesos de contratación de bienes y servicios requeridos por la entidad. Algunas solicitudes no contaban con respaldo presupuestal y otras no fueron  autorizadas por la Dirección</t>
  </si>
  <si>
    <t xml:space="preserve"> - Autorización del ordenador del gasto para iniciar el proceso</t>
  </si>
  <si>
    <t>Memorando de autorización del ordenador para iniciar el proceso precontractual, analizado previamente por los asesores jurídicos del Director</t>
  </si>
  <si>
    <t xml:space="preserve"> - Consecución de los recursos presupuestales </t>
  </si>
  <si>
    <t>Solicitud de las disponibilidades presupuestales</t>
  </si>
  <si>
    <t xml:space="preserve"> - Apliación de la modalidad según el presupuesto oficial del proceso</t>
  </si>
  <si>
    <t>Pliegos de condiciones en SECOP o Resolución de justificación de contratación directa</t>
  </si>
  <si>
    <t xml:space="preserve"> - Aceptación de oferta y/o celebración del respectivo contrato</t>
  </si>
  <si>
    <t>Aceptaciones o Contratos firmados</t>
  </si>
  <si>
    <t>Número total de procesos / Número de aceptaciones o contratos suscritos</t>
  </si>
  <si>
    <t xml:space="preserve"> - Recibo de los bienes o servicios y tramite del pago correspondiente</t>
  </si>
  <si>
    <t>Facturas de venta de bienes, o de servicios</t>
  </si>
  <si>
    <t>Total aceptaciones o contratos / Pagos de bienes y servicios</t>
  </si>
  <si>
    <t>Publicar los documentos contractuales requeridos y en los términos legales</t>
  </si>
  <si>
    <t xml:space="preserve"> - Revisión de los documentos a insertar en el SECOP</t>
  </si>
  <si>
    <t>Documentos publicados en el SECOP</t>
  </si>
  <si>
    <t>Total procesos contractuales realizados / procesos cargados en el SECOP</t>
  </si>
  <si>
    <t>Todos los documentos obligatorios de los procesos de contratación, fueron revisados, insertados y publicados en el SECOP para cumplir los principios de publicidad, trasparencia y vigilancia ciudadana</t>
  </si>
  <si>
    <t xml:space="preserve"> - Inserción en el SECOP de los documentos</t>
  </si>
  <si>
    <t xml:space="preserve"> - Verificación y seguimiento a la publicación de los documentos</t>
  </si>
  <si>
    <r>
      <t xml:space="preserve">En el segundo trimestre se elaboraron los estudios previos para la adquisición de reactivos e insumos de interes en salud publica para el laboratorio de salud publica
Los estudios estan enfocados a la adquisicion de reactivos, medios de cultivo, material de laboratorio y mantenimiento de equipos biomedicos.
A continuacion se relaciona los estudios elaborados:
</t>
    </r>
    <r>
      <rPr>
        <b/>
        <u/>
        <sz val="11"/>
        <rFont val="Arial"/>
        <family val="2"/>
      </rPr>
      <t xml:space="preserve">Subgrupo Laboratorio de Salud Publica
Hach (mantenimiento de equipo turbidimetro)
</t>
    </r>
    <r>
      <rPr>
        <sz val="11"/>
        <rFont val="Arial"/>
        <family val="2"/>
      </rPr>
      <t xml:space="preserve">Vigilancia de la calidad del agua en los 40 municipios del departamento (turbidez)
Vigilncia de la calidad del agua consumida en poblacion migrante (albergues temporales)
</t>
    </r>
    <r>
      <rPr>
        <b/>
        <u/>
        <sz val="11"/>
        <rFont val="Arial"/>
        <family val="2"/>
      </rPr>
      <t>Alere</t>
    </r>
    <r>
      <rPr>
        <sz val="11"/>
        <rFont val="Arial"/>
        <family val="2"/>
      </rPr>
      <t xml:space="preserve">
Vigilancia de febriles eruptivas, control de calidad a la red (dengue, dengue NS1, HIV, leptospira)
</t>
    </r>
    <r>
      <rPr>
        <b/>
        <sz val="11"/>
        <rFont val="Arial"/>
        <family val="2"/>
      </rPr>
      <t>Labcare</t>
    </r>
    <r>
      <rPr>
        <sz val="11"/>
        <rFont val="Arial"/>
        <family val="2"/>
      </rPr>
      <t xml:space="preserve">
Adquisición de cepas ATCC para valoración de medios de cultivo, confirmación de aislamientos bateriano.
</t>
    </r>
    <r>
      <rPr>
        <b/>
        <sz val="11"/>
        <rFont val="Arial"/>
        <family val="2"/>
      </rPr>
      <t>Quimiolab</t>
    </r>
    <r>
      <rPr>
        <sz val="11"/>
        <rFont val="Arial"/>
        <family val="2"/>
      </rPr>
      <t xml:space="preserve">
Vigilancia de enfermedades transmitidas por vectores (chikunguña), vigilancia de hipotiroidismo congénito, ricketisiosis
</t>
    </r>
    <r>
      <rPr>
        <b/>
        <sz val="11"/>
        <rFont val="Arial"/>
        <family val="2"/>
      </rPr>
      <t>Icosan</t>
    </r>
    <r>
      <rPr>
        <sz val="11"/>
        <rFont val="Arial"/>
        <family val="2"/>
      </rPr>
      <t xml:space="preserve">
Vigilancia de enfermedades de origen viral (hepatits A, B, C, VIH)
Control de calidad bancos de sangre (hepatits A, B, C, VIH, VDRL sífilis, toxoplasmosis, HTLV)
</t>
    </r>
    <r>
      <rPr>
        <b/>
        <sz val="11"/>
        <rFont val="Arial"/>
        <family val="2"/>
      </rPr>
      <t xml:space="preserve">
Subgrupo control de vectores
</t>
    </r>
    <r>
      <rPr>
        <sz val="11"/>
        <rFont val="Arial"/>
        <family val="2"/>
      </rPr>
      <t>Adquisicion de insumos criticos: insecticidas para el control quimico de los vectores de interes en salud publica.</t>
    </r>
  </si>
  <si>
    <t>100% de la solicitudes de asesoria y asitencia tecnica de los municipios con respuesta oportuna
22 municipios con orientacion en el proceso de cargue de la informacion del PTS en la plataforma  web de estion PDSP 2012-2021
40 municipios con resultados de eficacia operativa y eficacia tecnica para las vigencias 2016, 2017 y 2018</t>
  </si>
  <si>
    <t>Mesa de trabajo interdependnecias salud mental y vigilancia en salud publica del instituto departamental de salud en el marco de la actualizacion de protocolos de los siguientes protocolos: Ansiedad, Depresion, Sindrome Convulsivo/epilepsia, Suicidio, Trastorno Afectivo Bipolar, Trastornos alimentarios,Consumo de sustancias psicoactivas y Psicosis.
Se realizó 1 capacitación  los días 17 y 20 de mayo de 2019 al personal  que desarrolla acciones para la promoción, prevención y control de las ETV sobre manejo y uso de insecticidas, acciones de Promoción y Prevención de dengue e instrucciones para  visita domiciliaria.
Se realizaron 3 boletines epidemiológicos del evento dengue en coordinación con el programa de Vigilancia como insumo para la planificación de las acciones de Promoción, prevención y control
Mesa de trabajo con las EPS del territorio relacionado con la presentacion del PIC de los municipios de la region del catatumbo en el marco de la politica nacional " catatumbo sostenible"</t>
  </si>
  <si>
    <t xml:space="preserve">Se Realizó seguimiento a la ordenanza número 16  del 19 de Diciembre de 2016, a través de las reuniones del comité de protección y bienestar animal en el departamento.
En 36 municipios se han implementado estrategías intersectoriales encaminadas a proteger la salud de la población y el bienestar humano asociado a los contaminantes presentes en el ambiente.  (Abrego, Arboledas, Bochalema, Bucarasica, Cachira, Cacota, Chinacota, Chitaga, Convencion, Cucuta, Cucutilla, Durania, El Carmen, El Tarra, El Zulia, Hacari, Herran, La Esperanza, La Playa, Labateca, Los Patios, Lourdes, Mutiscua, Ocana, Pamplona, Pamplonita, Puerto Santander, Ragonvalia, Salazar, San Cayetano, Santiago, Sardinata, Silos, Teorama, Tibu, Toledo y Villa Del Rosario)
Se logro la participar  en el Quinto Encuentro sobre la Política de Drogas en los Territorios” organizado por el Ministerio de Justicia  y del Derecho  con apoyo de la Oficina de las Naciones Unidas Contra la Droga y el Delito, los dias 3,4 y 5 de abril de 2019. AGENDA TEMÁTICA
En este Quinto Encuentro sobre la Política de Drogas en los territorios se participo en toda la agenda programada. Se obtuvo diploma de participacion.
mesas de trabajo con la secretaria de planeación departamental con el fin de pautar las acciones de abogacía del documento departamental de política de salud mental para lograr su aprobación y generación del acto administrativo de adopción; fue cancelada por el desarrollo de los juegos nacionales de empleados publicos
En apoyo colaborativo con la Universidad Francisco de Paula Santander, se elaboro material educativo de tipo audiovisual (video) y didáctico que permita educar acerca de la prevención e identificación de los tipos de acoso entre niñas, niños y adolescentes.
Mediante Comunicación Externa de fecha del 11 de Junio de 2019, firmada por el Dr. WILLIAM VILLAMIZAR LAGUADO, GOBERNADOR DEL DEPARTAMENTO, se convocó al primer Consejo Seccional de Estupefacientes, a los miembros del mismo mediante el Decreto N° 0701 del 22 de Junio de 2015 “… por el cual se conforma el Consejo Seccional de Estupefacientes del Departamento Norte de Santander…” Para la formalización de la misma se realizó entrega física de la cual se cuenta con el soporte de los recibidos de cada participante y reposa en los entregables físicos de la oficina. 
Mediante Comunicación Externa N°060 de fecha del 11 de Junio de 2019, firmada por la Dra. JUDITH ORTEGA PINTO Secretaria de Gobierno del Departamento y el Dr. JUAN ALBERTO BITAR Director del IDS, se realizó la CONVOCATORIA a los Integrantes del COMITÉ ORDINARIO AMPLIADO DE REDUCCIÓN DEL CONSUMO DE SUSTANCIAS PSICOACTIVAS Y DE CONTROL A LA OFERTA ILICITA DE DROGAS EN EL DEPARTAMENTO, conforme a lo establecido en el Decreto N° 000397 del 2 de marzo del 2016 por el cual se crean “los Comités de reducción del consumo de sustancias psicoactivas y de control a la oferta ilícita de drogas en el Departamento Norte de Santander”. La cual fue entregada de forma física a cada uno de los integrantes y del cual reposa en oficina el original con los recibidos del mismo.
El COMITÉ ORDINARIO AMPLIADO DE REDUCCIÓN DEL CONSUMO DE SUSTANCIAS PSICOACTIVAS Y DE CONTROL A LA OFERTA ILICITA DE DROGAS EN EL DEPARTAMENTO se lleva a cabo el día Jueves 20 de Junio del 2019, a las 10:00 am en las Instalaciones del Instituto Departamental de salud en el Auditorio. Se llevó a cabo la agenta del día iniciando con la Verificación del Quórum el cual hubo y seguido de esto se realizó la aprobación del acta anterior; posteriormente se llevó a cabo por parte de la Dra. ALIX KARINE PEREZ MARTINEZ, la presentación del balance de cumplimiento y seguimiento a los avances del PIDD, vigencia 2018. </t>
  </si>
  <si>
    <t>Se realizaron 2 jornadas de sensibilización con líderes de Familias en acción en los municipios de Villa del Rosario y Los Patios.
Se realizó  capacitación con madres comunitarias y  FAMI ddel municipio de Ocaña.
Se realizaron 11  jornadas de movilización social con información,  educación y comunicación  en los municipios de Abrego, Arboledas, Cáchira, Durania, El Carmen, Los Patios, Ocaña, Salazar, San Cayetano, Sardinata y Villa del Rosario.
Se han realizado charlas a  10785 habitantes  como medida de Promoción y Prevención por casos de  Dengue en el entorno hogar  de los municipios de  Abrego, Arboledas, Bochalema, Bucarasica, Cáchira, Chinácota, Convención, Cúcuta, Durania, El carmen, El Tarra, El Zulia, La esperanza, Los Patios, Lourdes, Ocaña, Puerto santander, Salazar, Sardinata, Tibú y Villa del Rosario.
Se realizó socialización  de la Estrategia "Escuelas más saludables, escuelas más protegidas a docentes de instituciones educativas de los municipios de Villa del Rosario y los Patios.</t>
  </si>
  <si>
    <t>Se realizaron 11 talleres teórico práctico a la red de IPS públicas sobre el  diagnóstico y manejo clínico del Dengue  en los municipios de Ocaña, La Esperanza, Cáchira, Sardinata, Chinácota, Los Patios, Pamplona, Puerto Santander, Tibú y Cúcuta ( Clínica San José y profesionales del servicio social obligatorio)</t>
  </si>
  <si>
    <t>Se realizo el monitoreo del proceso de cargue de la ejecion de PAS del PTS 2016-2019 de las vigencias 2016, 2017 y 2018.</t>
  </si>
  <si>
    <t>Se genero la evaluacion de la eficacia tecnica y la eficacia financiera de las vigencias 2016, 2017 y 2.018; la cual fue remitida a los Alcaldes.</t>
  </si>
  <si>
    <t>Ejecucion PAS 2019 - II trimestre</t>
  </si>
  <si>
    <t>Se han celebrado por contratacion directa 07 contratos con las Empresas Sociales del Estado de nuestra red publica: ESE HOSPITAL UNIVERSITARIO ERASMO MEOZ, ESE HOSPITAL REGIONAL NOR-OCCIDENTAL, ESE HOSPITAL REGIONAL  CENTRO, ESE HOSPITAL REGIONAL SUR-ORIENTAL, ESE HOSPITAL REGIONAL SAN JUAN DE DIOS, ESE HOSPITAL REGIONAL  EMIRO QUINTERO CAÑIZAREZ, ESE HOSPITAL JUAN LUIS LONDOÑO.</t>
  </si>
  <si>
    <r>
      <rPr>
        <b/>
        <sz val="11"/>
        <rFont val="Arial"/>
        <family val="2"/>
      </rPr>
      <t>SALUD AMBIENTAL:</t>
    </r>
    <r>
      <rPr>
        <sz val="11"/>
        <rFont val="Arial"/>
        <family val="2"/>
      </rPr>
      <t xml:space="preserve">
Se ha garantizado la Vigilancia y Control  de establecimientos de interés sanitario en los municipios categorías 4°, 5° y 6° del departamento
Se prioriza  la vigilancia y control de  Generadores de Residuos Peligrosos  en los Municipios de Bochalema, Cacota, Durania, Gramalote, Herran, la esperanza, Labateca, Lourdes, Mutiscua, Pamplonita, ragonvalia, Santiago, Sardinata, Teorama, Villa caro, San calixto, El Zulia, San cayetano y Puerto santander.
Se elaboraron planes de accion para la Gestión Integral de Sustancias Químicas en 6 municipios (Gramalote, Herran, Salazar, San cayetano, San calixto y Teorama)
levantamiento de infomación para mapa de riesgo de la calidad del agua en 4 Municipios Pamplona, Ragonvalia, San calixto y Teorama.
</t>
    </r>
    <r>
      <rPr>
        <b/>
        <sz val="11"/>
        <rFont val="Arial"/>
        <family val="2"/>
      </rPr>
      <t>ZOONOSIS:</t>
    </r>
    <r>
      <rPr>
        <sz val="11"/>
        <rFont val="Arial"/>
        <family val="2"/>
      </rPr>
      <t xml:space="preserve">
Se logro disminuir los accidentes de agresiones por animales potencialmente transmisores de rabia en el departamento, realizando las acciones de informacion de tenencia responsable de mascotas en 19 municipios:  San Cayetano, Silos, Mutiscua, Pamplonita, Herran, Ragonvalia, Cucutilla, Arboledas, Salazar, Cácota, Chitagá, Durania, Bochalema, Lourdes, Gramalote, Santiago, Toledo, Labateca y Puerto Santander.
Se logro socializar con los 9 municipios las acciones de Estrategias de Gestion Integrada zoonosis: Arboledas, Cacota, Chitaga, Durania, Gramalote, Herran, Lourdes, Ragonvalia y Tibú.
Se realizó la jornada de vacunación antirrábica canina y felina en los Municipios de San Cayetano, Silos, Mutiscua, Pamplonita, Herrán, Ragonvalia, Cucutilla, Arboledas, Salazar, Cácota, Chitagá, Durania, Bochalema, Lourdes, Gramalote, Santiago, Toledo, Labateca y Puerto Santander.
Se Realizó el censo de Dinámicas Poblacionales de caninos y Felinos en los municipios de Santiago  y Durania.
Se realizó Vacunación De sostenimiento de los Municipios de Villa del Rosario y Herrán.
Se realizó monitoreo en Guías y protocolos de Rabia en la ESE Hospital regional Sur Oriental y la ESE Hospital Regional Joaquín Emiro Escobar.
Se realizó monitoreo en Guías y protocolos de Rabia en las ESES: ESE Hospital regional Sur Oriental, ESE Hospital Regional Joaquín Emiro Escobar, ESE Hospital Regional Centro y ESE Hospital Regional San Juan De Dios
Se realizó acta de seguimiento a la observación de animales agresores potencialmente transmisores de rabia en el departamento, igualmente al aplicativo WEB de reporte de vacunación antirrábica canina y felina por parte de veterinarias privadas.
Se realizó el control de foco de Leishmaniosis en el municipio de Villa Caro (5), Pamplonita (1)
Se realizó acta de seguimiento al aplicativo WEB de reporte de vacunación antirrábica canina y felina por parte de veterinarias privadas.
</t>
    </r>
    <r>
      <rPr>
        <b/>
        <sz val="11"/>
        <rFont val="Arial"/>
        <family val="2"/>
      </rPr>
      <t xml:space="preserve">VECTORES:
</t>
    </r>
    <r>
      <rPr>
        <sz val="11"/>
        <rFont val="Arial"/>
        <family val="2"/>
      </rPr>
      <t>Se realizó  revisión a la implementación de los 4 componentes de la Estrategia de Gestión Integrada EGI ETV en 7 municipios del Departamento ( Bochalema, Cúcuta, El Zulia, Los Patios, Ocaña,Tibú, Abrego y Villa del Rosario.)
Mediante visita de  monitoreo, se realiza seguimiento y evaluación a 17  IPS para verificar  la adherencia de guías y protocolos de las ETV  en los municipios de Villa del Rosario, El Zulia, Los Patios, Chinácota, Herrán, Ragonvalia, Puerto Santander, San Cayetano, Pamplona, Bochalema, Durania, Tibú (ESE Regional y SERINTSA) y Cúcuta ( Clínicas medical Duarte, Hospital, Puente Barco Leones y medico quirurgica), 
Se ejecutaron 2  actividades de Promoción y Prevención de la enfermedad del dengue en la      Fundación Casa Venezuela y Centro de Atención Primaria en Salud Las Margaritas del Corregimiento La parada del municipio de Villa del Rosario .
Se llevaron a cabo jornadas de recolección de inservibles en  4 municipios (Villa del Rosario, Los Patios; El Zulia y Ocaña)
Se realizó el apoyo en  el  tapado de 52 tanques bajos en el barrio Santander del municipio de Villa del Rosario y 52 tanques bajos en el barrio la Sabana del municipio de Los Patios como método de barrera y reorganización del medio
Se realizon 2 visitas de inspección en Centros de Atención Transitorio de Imigrantes en coordinación con el programa de Salud Ambiental para verificar las condiciones sanitarias e identificar factores de riesgo de las ETV en el  CENAF y Consejo Noruego para refugiados en el corregimiento La Parada del municipio de Villa del Rosario.
Se realizaron acciones de control para dengue  en 6,450 con larvicida, 15,434 con equipo pesado instalado en vehículo y 3,886 con equipo de espalda (motomochila)
Se inició con la implementación de la Estrategia "Escuelas más saludables, escuelas más protegidas en 3 instituciones del municipio de Villa del Rosario  ( Colegio María Inmaculada, Policarpa Salavarrieta y Escuela Cristo Rey ); 3 Instituciones del municipio de Los Patios (Colegio Cristo Redentor; Jean Piager y Instituto educativo Cristiano Gireth) y en el Colegio La Salle del municipio de Ocaña.</t>
    </r>
  </si>
  <si>
    <t>Las visita de inspeccion, vigilancia y control fueron realiazadas en los municipios de Cucuta, Villa del Rosario (La Parada), Sardinata (corregimiento las mercedes), Tibu, Ocaña.
Por limitaciones en la disponibilidad de talento humano no se logro cumplir el 100% de la visitas programadas.</t>
  </si>
  <si>
    <t>Cumplimiento en la entrega del reporte semanal : 13 reportes
Porcentaje de silencio epidemiológico: 0
Oportunidad en la notificación semanal: 520 archivos planos
Ajuste de casos: 8,017 casos notificados al SIVIGILA
Notificación de 13 semanas epidemiológicas al Instituto Nacional de Salud 
100% de cumplimiento y oportunidad  de la Unidad Notificadora Departamental durante 13 semanas epidemiológicas
100% de cumplimiento y oportunidad de las 40 Unidades Notificadoras Municipales durante 13 semanas epidemiológicas</t>
  </si>
  <si>
    <t>Se garantizo la vigilancia por laboratorio de  eventos de interes en salud publica  en cumplimiento a los lineamientos emanados desde  el Instituto Nacional de Salud</t>
  </si>
  <si>
    <t xml:space="preserve">Se garantizo el analisis de muestras de aguas, alimentos y bebidas alcoholicas  en el marco de la vigilancia y control sanitario que se realiza desde salud ambiental en los 39 municipios, población migrante  y la secretaria de salud del municipio de cúcuta en su jurisdiccion.
El  laboratorio de salud publica desde el area de entomologia medica realiza la identificacion taxonomica de los diferentes vectores que transmiten enfermedades de interes en salud publica;  Realizaron  la identificación taxonómica de 5956 larvas colectados  por los técnicos de ETV para el levantamiento de indices aédicos y asi mismo la identificacion de 79 ejemplares de triatominos, 118 culicidos colectados  por los técnicos de ETV  en los 40  municipios  del Departamento  </t>
  </si>
  <si>
    <t>control de calidad de HIV, HBs Ag, Core Total, HVC, Chagas, Sífilis, HTLV de las muestras remitidas por los bancos de sangre; serologias, frotis de flujo vaginal, laminas leishmaniasis, laminas baciloscopia (hansen - tuberculosis), laminas de gota gruesa, dengue, HIV, Hepatits remitidas por los laboratorios de la red</t>
  </si>
  <si>
    <t xml:space="preserve">* Entrega y cargue oportuno en la plataforma del SIHO de Minsalud del primer Trimestre de 2019 en Mayo de 2019, 16 ESE validades oportunamente  del Dpto.    </t>
  </si>
  <si>
    <t xml:space="preserve">Informe del Monitoreo, seguimiento y evaluación  al Programa de Saneamiento Fiscal y Financiero viabilizado por el Ministerio de Hacienda y Crédito Público de la ESE Hospital San Juan de  Dios de Pamplona correspondiente al primer Trimestre de 2019 y cargado el Documento y soportes a la página del Sistema Integrado Electrónico Documental SIED de Minhacienda el 26 de junio de 2019, Número de Radicaco 1-2019-058723                        </t>
  </si>
  <si>
    <r>
      <t xml:space="preserve">No se eFectuará informe de monitoreo, seguimiento y evaluación al PGIR  aprobado por la Supersalud a la ESE Hospital Mental Rudesindo Soto de Cúcuta, debido a la categorización del riesgo dada por  el Ministerio de Salud y Protección Social en la Resolcuión 1342 de mayo 29 de 2019, en la cual la ESE fue categorizada </t>
    </r>
    <r>
      <rPr>
        <b/>
        <sz val="11"/>
        <color theme="1"/>
        <rFont val="Calibri"/>
        <family val="2"/>
        <scheme val="minor"/>
      </rPr>
      <t>SIN RIESGO</t>
    </r>
    <r>
      <rPr>
        <sz val="11"/>
        <color theme="1"/>
        <rFont val="Calibri"/>
        <family val="2"/>
        <scheme val="minor"/>
      </rPr>
      <t>.</t>
    </r>
  </si>
  <si>
    <t>Elaboración consolidado inicial general, con recursos del SGP y recursos propios de las 16 ESE del Depar-tamento.                                                                                                 * Circulares  No.223 de Mayo 21 de 2019 solicitud informe PAP 1994-2011 y 2012-2016 - No.238 de mayo 30 de 2019, observaciones a ejecucion recuros SGP aportes patronales - No.262 del 14 de junio de 2019, remision resolución 1545 de junio 10 de 2019 y cronograma para el desarrollo del proces PSAP 2012-2016.</t>
  </si>
  <si>
    <t>* Modificaciones presupuestales asesoradas y con  Conceptos Técnicos  de  modificaciones al  presupuesto ingresos y gastos a las ESE del Departamento, en el segundo trimestre de 2019, Para un  total de 10 concepto técnicos emitidos para aprobación de las Juntas de las ESE.                                                                                     .</t>
  </si>
  <si>
    <t xml:space="preserve">En el segundo trimestre de 2019, no se dio ejecución a los recursos asignados como apoyo a los PSFF  viabilizados por el MHCP, Resolución 4874 de 2013 y 5938 de 2014.                                                                                                                        </t>
  </si>
  <si>
    <t>Esta información se ejecuto en el primer trimesre vigencia 2019.</t>
  </si>
  <si>
    <t>Con oficio RF No.029 de Abril 10 de 2019, se remite a la Oficina de Atención en Salud , la información correspondiente a Recursos Financieros acorde a la metodología implementada por el Ministeriuo de Salud, para la evaluación de Capacidad de Gestión Municipios Descentralizados (6 Municipios)  Vigencia 2017</t>
  </si>
  <si>
    <t>En el mes de diciembre de 2018 se adopta el presupuesto para vigencia fiscal de 2019. con el Acuerdo N°019 del 20 de diciembre de 2018. presupuesto inicial para Prestacion de Servicios de $15.262.031.066 y una adicion en el Acuerdo N°003 del 27 de febrero de 2019 de $5.887.369.254, para un total de Presupuesto Definitivo de $21.149.400.320 y ejecutado a junio de 2019 $9,985,966,078</t>
  </si>
  <si>
    <t>Presupuesto a Marzo 30 de 2019 $24.179.071.243,90
INCORPORACIONES II TRIMESTRE. Acuerdo No.005 de 16 de mayo de 2019 $17.371.000, Acuerdo No.005 de 16 de mayo de 2019 $100.000.000 - y  Resolución No.1771 de 16 de mayo de 2019 $730.297.343 sumando $25.026.739.586.90</t>
  </si>
  <si>
    <t xml:space="preserve"> Resolución No.2518 de 28 de Junio de 2019 Cancelación de la Reserva.</t>
  </si>
  <si>
    <t>Ejecución presupuestal de Ingresos y Gastos de los meses de Enero, Febrero y Marzo de 2019, consolidada entregada a Sistemas para publicación Gobierno en Línea</t>
  </si>
  <si>
    <t xml:space="preserve">Informe contable del primer trimestre de 2019 cargado en el chip de la Contaduría General de la Nación el  1  de mayo de 2019 y por requerimiento de la Contaduria se efectuan ajustes y cargado nuevamente el 17 de mayo de  2019. </t>
  </si>
  <si>
    <t>Se realizó el registro de todas las operaciones financieras Presupuesto, contabilidad y tesorería) en el sistema Integrado Financiero TNS tan pronto son reconocidas y pagadas. Ejecución de 1127 disponibilidades presupuestales, 1844 registros presupuestales y 1537 definitivas</t>
  </si>
  <si>
    <t>En la Oficina de Central de Cuentas durante  el según- do trimestre (Abril, mayo y Junio )de 2019, se elaboraron 1,630 ordenes de pago, radicadas, tramitadas.  Para un total de cuentas elaboradas, radicadas y trámitadas de enero a junio de 2019 de 2,310</t>
  </si>
  <si>
    <r>
      <t xml:space="preserve">Documentos elaborados: Ac. 005 con Dec. 368 del 20 de marzo de 2019 -  Ac. 006 con Dec. 588 del 8 de mayo de 2019 - Ac. 008 con Dec. 721 del 31 de mayo de 2019 - Ac. 013 con Dec. 761 del 12 de Junio. Aprobados por la Junta de Salud.
</t>
    </r>
    <r>
      <rPr>
        <b/>
        <sz val="11"/>
        <color theme="1"/>
        <rFont val="Calibri"/>
        <family val="2"/>
        <scheme val="minor"/>
      </rPr>
      <t/>
    </r>
  </si>
  <si>
    <t>Mediante Oficio No.0313 de abril 4 de 2019, se cita a la ESE Centro de Rehabilitación de Norte de Santander  y Asesores del IDS para brindar capacitación y  asistencia técnica en la metodolgía y cronograma a seguir en las modificaciones a efectuar  al PSFF presentado al Ministerio de Hacienda para su viabilización.</t>
  </si>
  <si>
    <t>PAGADURIA: -Retencion en la Fuente presentadas (9 abril) mes marzo 2019, (9 mayo) mes abril y (11 junio) mes mayo 2019 destino DIAN.                                                      -Informe Mensual 277 presentado a la supersalud en la pagina Web de Loterias foraneas marzo, abril y mayo   de 2019  (Los diez primeros dias de cada mes).                                                                                                                                                        - Declaracion Bimestral  marzo-abril 2019  (   10 mayo 2019)   Retencion  por ICA Destino Alcaldia .                                                          PRESUPUESTO: - FUT I Trimestre 2019 a  consolidar en la secretaria de hacienda departamental.  (Entregado el 26 de abril de 2019)                                                 
- Informes presupuestales a la Superintendencia de Salud I Trimestre (Abril 15 de 2019).
-CGR - Categoria Presupuestal   I Trimestre - presentado 29 de abril de 2019</t>
  </si>
  <si>
    <t>94 ACTOS ADMINISTRATIVOS PROYECTADOS Y LEGALIZADOS</t>
  </si>
  <si>
    <t>9 POSESIONES REALIZADAS EN EL TRIMESTRE</t>
  </si>
  <si>
    <t>73 PLAZAS SORTEADAS POR 73 PROFESIONALES ASIGNADOS</t>
  </si>
  <si>
    <t>359 AUTORIZACIONES SOLICITADAS POR 359 AUTORIZACIONES EXPEDIDAS</t>
  </si>
  <si>
    <t>7 CASOS ALLEGADOS POR 7 CASOS RESUELTOS</t>
  </si>
  <si>
    <t>PROVISION DE 9 VACANTES CONSTITUIDOS EN EL PLAN DE VACANTES</t>
  </si>
  <si>
    <t>DE ACUERDO A LA RESOLUCION 482 DE 2018 SE DEROGA EL CARNET DE RADIOPROTECCION POR EL CERTIFICADO EXPEDIDO POR UNA INSTITUCION SUPERIOR O POR UNA INSTITUCION PARA EL TRABAJO Y DESARROLLO HUMANO</t>
  </si>
  <si>
    <t>NOMINAS CORRESPONDIENTES A LOS MESES DE ABRIL, MAYO Y JUNIO</t>
  </si>
  <si>
    <t xml:space="preserve">jornada de capacitacion con el acompañamiento del AGN en el mes de junio </t>
  </si>
  <si>
    <t xml:space="preserve">Se encuentra aprobada por la codificacion SEPPI y se debe realizar su cambio al nuevo formato de la gobernacion para proyectos de inversion </t>
  </si>
  <si>
    <t xml:space="preserve">Se iniciaron visitas de calidad para la revision de inventarios documentales por cada una de las oficinas productoras de archivo </t>
  </si>
  <si>
    <t>Se ha dado seguimiento a los documentos proyestados desde la dimension de ambiente falta revision por parte de grupo de calidad por falta de seguimiento en la contratacion de personal para el area</t>
  </si>
  <si>
    <t>en el primer trimestre se realizo visita solo a salud publica por motivo de contratacion. Se retoma nuevamente en este trimestre del año.</t>
  </si>
  <si>
    <t xml:space="preserve">se reprogramo para el tercer trimestre del años debido a falta de seguimiento en la contratacion del personal </t>
  </si>
  <si>
    <t>se han realizado dos visitas de calidad de acuerdo a la circular 518 por la cual se realiza seguimiento por parte del grupo de calidad a la incorporacion y actualizacion del sistema de gestion y su vinvulacion al MIPG</t>
  </si>
  <si>
    <t>acttualizacion de procedimientos 5 y creacion de documentos 3</t>
  </si>
  <si>
    <t xml:space="preserve">elaboracion y ejecucion del programa de visitas y asistencia tecnica por parte de la oficina de planeacion </t>
  </si>
  <si>
    <t xml:space="preserve">no se ha realizado ninguna </t>
  </si>
  <si>
    <t>se realizo 3 asistencias tecnicas a tesoreria atencion en salud (prestacion de servicios) y  (aseguramiento) y se desarrollo el normograma para el IDS</t>
  </si>
  <si>
    <t>Se presentó y se aprobó el PETI en el Comité de Gestión y Desempeño</t>
  </si>
  <si>
    <t>Se presentó y se aprobó el Sistema de gestión de Seguridad Informática en el Comité de Gestión y Desempeño</t>
  </si>
  <si>
    <t>* Se prepara el documento de actualización para presentar ante el Comité de Gestión y Desempeño</t>
  </si>
  <si>
    <t>* Se brinda asistencia técnica para crear conjuntos de datos abiertos en Salud Pública y promoción Social
* Se establece las pautas para dar seguimiento</t>
  </si>
  <si>
    <t>* Se realizó la migración del Software TNS a un servidor de mayor capacidad
* Se realizó la migración del Software DKD a un servidor local
* Se trabajó con el quipo técnico en la plataforma de RIPSS</t>
  </si>
  <si>
    <t>* Se socializa durante la atención de los soportes internos
* Se realizaron dos jornadas de capacitación</t>
  </si>
  <si>
    <t>* Se socializa el proyecto “Arquitectura tecnológica para la interoperabilidad de la historia clínica única electrónica para la red pública de salud en el departamento de Norte de Santander”  ante la Secretaría TIC Departamental
* Se hace entrega de pantallas en el marco del proyecto de donación de bienes para el fenómeno migratorio
* Se apoya el proceso viabilidad del proyecto presentado por la ESE IMSALUD
* Se presenta proyecto para el fenómeno migratorio ante e despacho con el fin de obtener financiación por parte de una ONG.</t>
  </si>
  <si>
    <t xml:space="preserve">El 25 de abril de 2019, se desarrolló la Primera Técnica de Asistencia en Salud y Subcomité de Medidas de Rehabilitación, enla Sala de Situacional del Instituto Departamental de Salud.
El 25 de abril de 2019, se desarrolló la Primera Técnica de Asistencia en Salud y Subcomité de Medidas de Rehabilitación, enla Sala de Situacional del Instituto Departamental de Salud.
</t>
  </si>
  <si>
    <t xml:space="preserve">11. Evaluaión sistemas de información
12.Evaluación política de planeación
13.Evaluación manejo de cajas menores
14.Seguimiento a la entrega oportuna de informes a las entidades de control, con corte a marzo 30 de 2019.
15.Evaluación cuatrimestral del Sistema de Control Interno – Elaboración y publicación del Informe Pormenorizado de Control Interno.
16. Presentar ante el Representante Legal y Comité de Control Interno el resultado de las evaluaciones anuales realizadas
17. Participación en el Comité de MIPG, Comité de Conciliación y reuniones internas.
18. Se ha avanzado en el 40% de la Auditoría a la Gestión de Tesorería.
19. Evaluación II Trimestre del Plan de Mejoramiento suscrito ante la Supersalud.
20. Evaluación y elaboración del Informe Pormenorizado de Control Interno periodo de marzo a junio de 2019.
</t>
  </si>
  <si>
    <t>Se efectuó Comité de Control Interno el día 5 de abril de 2019, como consta en Acta.</t>
  </si>
  <si>
    <t xml:space="preserve">TENEMOS DOS DEMANDA PENDIENTE POR CONTESTAR - PERO SE ENCUENTRAN DENTRO DE LOS TERMINOS LEGALES PARA SU CONTESTACION </t>
  </si>
  <si>
    <t>A LA FECHA SE HA CONTESTADO UNA DEMANDA, CABE RESALTAR QUE LAS OTRAS DOS DEMANDAS FUERON ASIGNADAS A LOS ABOGADOS PARA CONTESTARLAS OPORTUNAMENTE PUESTO QUE TODAVIA ESTAMOS DENTRO DE LOS TERMINOS LEGALES  DE RESPUESTA</t>
  </si>
  <si>
    <t>DOS PROCESOS ESTAN DENTRO DE LOS TERMINOS DE LEY QUE SERAN DEBATIDOS EN EL SIGUIENTE TRIMESTRE</t>
  </si>
  <si>
    <t>Se realizó asesoría, asistencia tecnica mediante circular del IDS y solicitud de información a los municipios del departamento frente a la afiliación de la PPNA.</t>
  </si>
  <si>
    <t>Se recepcionó los informes trimestrales de los 40 municipios relacionados con las actividades del PAS de las reuniones mensuales con las EPS-</t>
  </si>
  <si>
    <t>Se realizó de la programacion anual de novedades de la BDUA mediante circular y correos electronicos, incluido novedades, informes bimestrales, circular 06 de 2011 e informes trimestrales (PAS)</t>
  </si>
  <si>
    <t>Se realizó, solicitó y recepcionó la base de datos del SISBEN tanto municipal como por el DNP para posibles cruces con BDUA..</t>
  </si>
  <si>
    <t>Se realizó seguimiento al acto administrativo emitido por los municipios para garantizar la continuidad y universalidad del regimen subsidiado, verificando su cumplimiento segun la normatividad vigente.</t>
  </si>
  <si>
    <t>Durante las auditorias a los municipios se hace semestralemnete seguimiento al descargiue de los recursos de las LMA mensual por parte de los municipios.</t>
  </si>
  <si>
    <t>Se realizaron 2 mesas de depuracion de cartera y conciliacion de cuentas entre las EPS y la red prestadora durante la vihgencia en curso y se notificaron el cumplimiento de los acuerdos pactados a los entes de conbtrol.</t>
  </si>
  <si>
    <t xml:space="preserve">Se realizó solicitud de informes de auditoria a las EPS por parte de los 40 municipios del departamento </t>
  </si>
  <si>
    <t>Se esta consolidando los hallazgos reportados por los municipios en los infomes de auditorias para la notificación al ente del control respectivo.</t>
  </si>
  <si>
    <t>Se realizo evaluación a los gerentes de las ESE en cumplimiento de la normatividad vigente.</t>
  </si>
  <si>
    <t>Se realizo la evaluación final de la capacidad de gestion de municipios certificados, acto administrativo y notificacion al nivel nacional del resultado del proceso.</t>
  </si>
  <si>
    <t xml:space="preserve">Se realizo evaluación del 1 trimestre de la vigencia de las 16 ESEs </t>
  </si>
  <si>
    <t>Se realizo analisis de RIPS a las 16 ESEs del trimestre respectivo 1 trimestre 2019.</t>
  </si>
  <si>
    <t>Se realizo asistecia tecnica, y concepto tecnico al Programa de saneamiento Fiscal y Financiero de la ESE Centro de Rehabilitación para envio al nivel nacional.</t>
  </si>
  <si>
    <t>Seguimiento y evaluacion a ESE Pamplona para el 1 trimestre 2019 del PSFF, respectivo acompañamiento al proceso de la ESE..</t>
  </si>
  <si>
    <t>Se presentaron los ajustes solicitados por el Ministerio de Salud  al documento del Programa de Rediseño, Reorganizacion y modernizacion de la red publica del departamento, estando a la espera de respuesta del nivel nacional para continuar tramite respectivo</t>
  </si>
  <si>
    <t xml:space="preserve">Se realizó visitas de auditorias a las EPS de los regimenes contributivo, subsidiado y de excepcion que operan en el departamento, frente al cumplimiento de la normatividad vigente en calidad de asegurador </t>
  </si>
  <si>
    <t>Se realizó seguimiento a los planes de mejoramiento de la vigencia 2018, y consolidación de hallazgos de las auditorias de la vigencia actual para la construccion de plan de mejoramiento por parte de las EPS.</t>
  </si>
  <si>
    <t>Se gestionó el acto administrativo para garantizar los recursos de rentas departamentales que cofinancian el regimen subsidiado</t>
  </si>
  <si>
    <t>Se gestionó el giro de los recursos de rentas departamentales que cofinancian el regimen subsidiado a la ADRES; igualmente se realiza las viabilidades de giro con y sin situacion de fondos para el descargue del presupuesto del IDS de la LMA mensual.</t>
  </si>
  <si>
    <t>Actividad cumplida en el 1er trim 2019</t>
  </si>
  <si>
    <t>Informe ajustado y entregado acumulado años (2016-2018 y 1er trim Plan de Accion Institucional 2019)</t>
  </si>
  <si>
    <t>Informe ajustado y entregado acumulado años (2016-2018 y 1er trim PDD 2019)</t>
  </si>
  <si>
    <t>No hubo reuniones</t>
  </si>
  <si>
    <t>Actividad para ejecutar en el 3ER  trimestre</t>
  </si>
  <si>
    <t>Publicado 30 de enero 2019 cumpliendo con la Ley de transparencia</t>
  </si>
  <si>
    <t>Se capacito en mapa de riesgos v4 de la guia de administracion de riesgo de la funcion publica del 2018 al grupo de salud publica 
Se actualizo el mapa de riesgos del IDS</t>
  </si>
  <si>
    <t>Se ha realizado jornadas de capacitación en modalidad de video conferencia MSPS/IDS, asesorias y asistencia tecnica a los Municipios del Departamento y a nivel territorial.
Se realizo cargue en la plataforma del SISPRO su respectiva programacion y ejecución de las vigencias 2016-2017-2018</t>
  </si>
  <si>
    <t>Se realizo cargue en la plataforma del SISPRO su respectiva programacion y ejecución de las vigencias 2016-2017-2018</t>
  </si>
  <si>
    <t>Se entrego información de ejecucion presupuestal y proyectos realizados en el IDS a la Gobernacion del Norte de Santander</t>
  </si>
  <si>
    <t>Proyecto actualizado en la metodología BPIN del Fortalecimiento al desarrollo de las actividades del Instituto Departamental de Salud (IDS) según competencias de Ley en el Departamento Norte de Santander Bpin 2018004540008</t>
  </si>
  <si>
    <t>Revisión de las unidades de conservación y limpieza de los estantes del archivo central.</t>
  </si>
  <si>
    <t xml:space="preserve">se  elaboro cronogama , por definir fechas ,y recurso humano y finaciero para la ejecucion de las  visitas </t>
  </si>
  <si>
    <t>se han relizado 7 contratos con la red privada</t>
  </si>
  <si>
    <t>según fechas de las resoluciones del Ministerio de Proteccion Social</t>
  </si>
  <si>
    <t xml:space="preserve"> No se ha programado, por falta de Recurso humano</t>
  </si>
  <si>
    <t>se hicieron  11 contaratos con al red publica</t>
  </si>
  <si>
    <t>6692</t>
  </si>
  <si>
    <t>3 trimestre</t>
  </si>
  <si>
    <t xml:space="preserve">4 trimestre </t>
  </si>
  <si>
    <t>se ejecutara a partir de 3 y 4 trimestre</t>
  </si>
  <si>
    <t>se ejecutara a partir de 4 trimestre</t>
  </si>
  <si>
    <t>EN LA SEMANA DEL 10 AL 14 DE JUNIO SE REALIZO VISITA DE VERIFICACION</t>
  </si>
  <si>
    <t>se ejecutara a partir de 3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</si>
</sst>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dd/mm/yyyy;@"/>
    <numFmt numFmtId="166" formatCode="0.0"/>
    <numFmt numFmtId="167" formatCode="&quot;$&quot;\ #,##0"/>
  </numFmts>
  <fonts count="50" x14ac:knownFonts="1">
    <font>
      <sz val="11"/>
      <color theme="1"/>
      <name val="Calibri"/>
      <family val="2"/>
      <scheme val="minor"/>
    </font>
    <font>
      <sz val="11"/>
      <name val="Arial"/>
      <family val="2"/>
    </font>
    <font>
      <b/>
      <sz val="11"/>
      <name val="Arial"/>
      <family val="2"/>
    </font>
    <font>
      <sz val="10"/>
      <name val="Arial"/>
      <family val="2"/>
    </font>
    <font>
      <sz val="11"/>
      <color theme="1"/>
      <name val="Calibri"/>
      <family val="2"/>
      <scheme val="minor"/>
    </font>
    <font>
      <b/>
      <sz val="28"/>
      <name val="Arial"/>
      <family val="2"/>
    </font>
    <font>
      <sz val="11"/>
      <color theme="1"/>
      <name val="Arial"/>
      <family val="2"/>
    </font>
    <font>
      <b/>
      <sz val="11"/>
      <color theme="1"/>
      <name val="Calibri"/>
      <family val="2"/>
      <scheme val="minor"/>
    </font>
    <font>
      <b/>
      <sz val="14"/>
      <name val="Arial"/>
      <family val="2"/>
    </font>
    <font>
      <b/>
      <u/>
      <sz val="14"/>
      <name val="Arial"/>
      <family val="2"/>
    </font>
    <font>
      <sz val="10"/>
      <color indexed="81"/>
      <name val="Tahoma"/>
      <family val="2"/>
    </font>
    <font>
      <sz val="9"/>
      <name val="Arial Narrow"/>
      <family val="2"/>
    </font>
    <font>
      <sz val="9"/>
      <name val="Arial"/>
      <family val="2"/>
    </font>
    <font>
      <sz val="11"/>
      <name val="Arial Narrow"/>
      <family val="2"/>
    </font>
    <font>
      <sz val="12"/>
      <name val="Arial"/>
      <family val="2"/>
    </font>
    <font>
      <b/>
      <sz val="11"/>
      <color theme="1"/>
      <name val="Arial"/>
      <family val="2"/>
    </font>
    <font>
      <sz val="11"/>
      <color indexed="8"/>
      <name val="Arial"/>
      <family val="2"/>
    </font>
    <font>
      <sz val="10"/>
      <name val="Calibri"/>
      <family val="2"/>
      <scheme val="minor"/>
    </font>
    <font>
      <sz val="11"/>
      <name val="Calibri"/>
      <family val="2"/>
      <scheme val="minor"/>
    </font>
    <font>
      <sz val="11"/>
      <color rgb="FF000000"/>
      <name val="Arial"/>
      <family val="2"/>
    </font>
    <font>
      <sz val="11"/>
      <color rgb="FFFF0000"/>
      <name val="Arial"/>
      <family val="2"/>
    </font>
    <font>
      <u/>
      <sz val="11"/>
      <color theme="10"/>
      <name val="Calibri"/>
      <family val="2"/>
      <scheme val="minor"/>
    </font>
    <font>
      <b/>
      <sz val="14"/>
      <color theme="1"/>
      <name val="Arial"/>
      <family val="2"/>
    </font>
    <font>
      <b/>
      <u/>
      <sz val="14"/>
      <color theme="1"/>
      <name val="Arial"/>
      <family val="2"/>
    </font>
    <font>
      <b/>
      <sz val="22"/>
      <color theme="1"/>
      <name val="Arial"/>
      <family val="2"/>
    </font>
    <font>
      <b/>
      <sz val="18"/>
      <color theme="1"/>
      <name val="Arial"/>
      <family val="2"/>
    </font>
    <font>
      <b/>
      <u/>
      <sz val="18"/>
      <color rgb="FFC00000"/>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color rgb="FF000000"/>
      <name val="Arial"/>
      <family val="2"/>
    </font>
    <font>
      <sz val="9"/>
      <color rgb="FFFF0000"/>
      <name val="Arial"/>
      <family val="2"/>
    </font>
    <font>
      <sz val="12"/>
      <color indexed="81"/>
      <name val="Tahoma"/>
      <family val="2"/>
    </font>
    <font>
      <sz val="9"/>
      <color indexed="81"/>
      <name val="Tahoma"/>
      <family val="2"/>
    </font>
    <font>
      <b/>
      <u/>
      <sz val="18"/>
      <color theme="5"/>
      <name val="Arial"/>
      <family val="2"/>
    </font>
    <font>
      <sz val="12"/>
      <color rgb="FF000000"/>
      <name val="Arial"/>
      <family val="2"/>
    </font>
    <font>
      <b/>
      <u/>
      <sz val="18"/>
      <color theme="6" tint="-0.499984740745262"/>
      <name val="Arial"/>
      <family val="2"/>
    </font>
    <font>
      <b/>
      <u/>
      <sz val="18"/>
      <color theme="8" tint="-0.249977111117893"/>
      <name val="Arial"/>
      <family val="2"/>
    </font>
    <font>
      <sz val="8"/>
      <name val="Calibri"/>
      <family val="2"/>
    </font>
    <font>
      <sz val="8"/>
      <color theme="1"/>
      <name val="Calibri"/>
      <family val="2"/>
    </font>
    <font>
      <sz val="12"/>
      <color rgb="FF222222"/>
      <name val="Arial"/>
      <family val="2"/>
    </font>
    <font>
      <sz val="11"/>
      <color indexed="63"/>
      <name val="Arial"/>
      <family val="2"/>
    </font>
    <font>
      <sz val="10"/>
      <color theme="1"/>
      <name val="Arial"/>
      <family val="2"/>
    </font>
    <font>
      <b/>
      <u/>
      <sz val="11"/>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s>
  <borders count="4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s>
  <cellStyleXfs count="7">
    <xf numFmtId="0" fontId="0" fillId="0" borderId="0"/>
    <xf numFmtId="0" fontId="3" fillId="0" borderId="0"/>
    <xf numFmtId="0" fontId="4" fillId="0" borderId="0"/>
    <xf numFmtId="9" fontId="4" fillId="0" borderId="0" applyFont="0" applyFill="0" applyBorder="0" applyAlignment="0" applyProtection="0"/>
    <xf numFmtId="0" fontId="3" fillId="0" borderId="0"/>
    <xf numFmtId="164" fontId="4" fillId="0" borderId="0" applyFont="0" applyFill="0" applyBorder="0" applyAlignment="0" applyProtection="0"/>
    <xf numFmtId="0" fontId="21" fillId="0" borderId="0" applyNumberFormat="0" applyFill="0" applyBorder="0" applyAlignment="0" applyProtection="0"/>
  </cellStyleXfs>
  <cellXfs count="561">
    <xf numFmtId="0" fontId="0" fillId="0" borderId="0" xfId="0"/>
    <xf numFmtId="0" fontId="0" fillId="0" borderId="0" xfId="0" applyAlignment="1" applyProtection="1">
      <alignment wrapText="1"/>
      <protection locked="0"/>
    </xf>
    <xf numFmtId="0" fontId="5" fillId="2" borderId="0" xfId="0" applyFont="1" applyFill="1" applyBorder="1" applyAlignment="1" applyProtection="1">
      <alignment vertical="center" wrapText="1"/>
      <protection locked="0"/>
    </xf>
    <xf numFmtId="49" fontId="5" fillId="2" borderId="0" xfId="0" applyNumberFormat="1" applyFont="1"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7" fillId="0" borderId="0" xfId="0" applyFont="1" applyAlignment="1" applyProtection="1">
      <alignment wrapText="1"/>
      <protection locked="0"/>
    </xf>
    <xf numFmtId="0" fontId="0" fillId="0" borderId="0" xfId="0" applyAlignment="1" applyProtection="1">
      <alignment wrapText="1"/>
    </xf>
    <xf numFmtId="1"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protection locked="0"/>
    </xf>
    <xf numFmtId="0" fontId="2" fillId="3" borderId="25" xfId="0" applyFont="1" applyFill="1" applyBorder="1" applyAlignment="1" applyProtection="1">
      <alignment horizontal="center" vertical="center" wrapText="1"/>
    </xf>
    <xf numFmtId="49" fontId="2" fillId="3" borderId="26" xfId="0" applyNumberFormat="1" applyFont="1" applyFill="1" applyBorder="1" applyAlignment="1" applyProtection="1">
      <alignment horizontal="center" vertical="center" wrapText="1"/>
    </xf>
    <xf numFmtId="0" fontId="2" fillId="3" borderId="5" xfId="0" applyFont="1" applyFill="1" applyBorder="1" applyAlignment="1" applyProtection="1">
      <alignment vertical="center" wrapText="1"/>
    </xf>
    <xf numFmtId="0" fontId="2" fillId="6" borderId="27" xfId="0" applyFont="1" applyFill="1" applyBorder="1" applyAlignment="1" applyProtection="1">
      <alignment horizontal="center" vertical="center" wrapText="1"/>
    </xf>
    <xf numFmtId="49" fontId="2" fillId="6" borderId="5" xfId="0" applyNumberFormat="1" applyFont="1" applyFill="1" applyBorder="1" applyAlignment="1" applyProtection="1">
      <alignment horizontal="center" vertical="center" wrapText="1"/>
    </xf>
    <xf numFmtId="0" fontId="2" fillId="6" borderId="5" xfId="0" applyFont="1" applyFill="1" applyBorder="1" applyAlignment="1" applyProtection="1">
      <alignment vertical="center" wrapText="1"/>
    </xf>
    <xf numFmtId="0" fontId="2" fillId="4" borderId="25" xfId="0" applyFont="1" applyFill="1" applyBorder="1" applyAlignment="1" applyProtection="1">
      <alignment horizontal="center" vertical="center" wrapText="1"/>
    </xf>
    <xf numFmtId="49" fontId="2" fillId="4" borderId="26" xfId="0" applyNumberFormat="1" applyFont="1" applyFill="1" applyBorder="1" applyAlignment="1" applyProtection="1">
      <alignment horizontal="center" vertical="center" wrapText="1"/>
    </xf>
    <xf numFmtId="0" fontId="2" fillId="4" borderId="5" xfId="0" applyFont="1" applyFill="1" applyBorder="1" applyAlignment="1" applyProtection="1">
      <alignment vertical="center" wrapText="1"/>
    </xf>
    <xf numFmtId="0" fontId="2" fillId="7" borderId="25" xfId="0" applyFont="1" applyFill="1" applyBorder="1" applyAlignment="1" applyProtection="1">
      <alignment horizontal="center" vertical="center" wrapText="1"/>
    </xf>
    <xf numFmtId="49" fontId="2" fillId="7" borderId="26" xfId="0" applyNumberFormat="1" applyFont="1" applyFill="1" applyBorder="1" applyAlignment="1" applyProtection="1">
      <alignment horizontal="center" vertical="center" wrapText="1"/>
    </xf>
    <xf numFmtId="0" fontId="2" fillId="7" borderId="5" xfId="0" applyFont="1" applyFill="1" applyBorder="1" applyAlignment="1" applyProtection="1">
      <alignment vertical="center" wrapText="1"/>
    </xf>
    <xf numFmtId="0" fontId="2" fillId="5" borderId="24"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6" fillId="0" borderId="0" xfId="0" applyFont="1" applyAlignment="1" applyProtection="1">
      <alignment wrapText="1"/>
    </xf>
    <xf numFmtId="49" fontId="6" fillId="2" borderId="1" xfId="0" applyNumberFormat="1"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9" fontId="1" fillId="2" borderId="1" xfId="0" applyNumberFormat="1" applyFont="1" applyFill="1" applyBorder="1" applyAlignment="1" applyProtection="1">
      <alignment vertical="center" wrapText="1"/>
    </xf>
    <xf numFmtId="1" fontId="1" fillId="2" borderId="8" xfId="0" applyNumberFormat="1"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0" fillId="2" borderId="1" xfId="0" applyNumberFormat="1" applyFill="1" applyBorder="1" applyAlignment="1">
      <alignment vertical="top" wrapText="1"/>
    </xf>
    <xf numFmtId="9" fontId="15" fillId="2" borderId="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wrapText="1"/>
      <protection locked="0"/>
    </xf>
    <xf numFmtId="0" fontId="6" fillId="2" borderId="1" xfId="0" applyFont="1" applyFill="1" applyBorder="1" applyAlignment="1" applyProtection="1">
      <alignment wrapText="1"/>
      <protection locked="0"/>
    </xf>
    <xf numFmtId="0" fontId="3" fillId="2" borderId="1" xfId="0" applyFont="1" applyFill="1" applyBorder="1" applyAlignment="1">
      <alignment horizontal="center" vertical="center" wrapText="1"/>
    </xf>
    <xf numFmtId="9" fontId="6" fillId="2" borderId="1" xfId="0" applyNumberFormat="1" applyFont="1" applyFill="1" applyBorder="1" applyAlignment="1" applyProtection="1">
      <alignment horizontal="center" vertical="center" wrapText="1"/>
    </xf>
    <xf numFmtId="1" fontId="18" fillId="2" borderId="1" xfId="0" applyNumberFormat="1" applyFont="1" applyFill="1" applyBorder="1" applyAlignment="1" applyProtection="1">
      <alignment horizontal="center" vertical="center" wrapText="1"/>
      <protection locked="0"/>
    </xf>
    <xf numFmtId="9" fontId="1" fillId="2" borderId="1" xfId="3" applyFont="1" applyFill="1" applyBorder="1" applyAlignment="1" applyProtection="1">
      <alignment horizontal="center" vertical="center" wrapText="1"/>
    </xf>
    <xf numFmtId="0" fontId="1" fillId="2" borderId="1" xfId="0" applyFont="1" applyFill="1" applyBorder="1" applyAlignment="1">
      <alignment horizontal="left" vertical="center" wrapText="1"/>
    </xf>
    <xf numFmtId="0" fontId="1" fillId="2" borderId="1" xfId="0" applyNumberFormat="1" applyFont="1" applyFill="1" applyBorder="1" applyAlignment="1">
      <alignment vertical="center" wrapText="1"/>
    </xf>
    <xf numFmtId="9" fontId="1" fillId="2" borderId="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wrapText="1"/>
      <protection locked="0"/>
    </xf>
    <xf numFmtId="0" fontId="1" fillId="8" borderId="1" xfId="0" applyFont="1" applyFill="1" applyBorder="1" applyAlignment="1">
      <alignment horizontal="center" vertical="center"/>
    </xf>
    <xf numFmtId="0" fontId="1" fillId="8" borderId="1" xfId="0" applyFont="1" applyFill="1" applyBorder="1" applyAlignment="1">
      <alignment horizontal="left" vertical="top" wrapText="1"/>
    </xf>
    <xf numFmtId="0" fontId="1" fillId="8" borderId="1" xfId="0"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10" fontId="1" fillId="2"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protection locked="0"/>
    </xf>
    <xf numFmtId="0" fontId="1" fillId="8" borderId="1" xfId="1" applyFont="1" applyFill="1" applyBorder="1" applyAlignment="1">
      <alignment horizontal="center" vertical="center" wrapText="1"/>
    </xf>
    <xf numFmtId="9" fontId="1" fillId="2" borderId="1" xfId="3" applyFont="1" applyFill="1" applyBorder="1" applyAlignment="1" applyProtection="1">
      <alignment vertical="center" wrapText="1"/>
    </xf>
    <xf numFmtId="0" fontId="1" fillId="2" borderId="1" xfId="0" applyFont="1" applyFill="1" applyBorder="1" applyAlignment="1" applyProtection="1">
      <alignment wrapText="1"/>
      <protection locked="0"/>
    </xf>
    <xf numFmtId="49" fontId="1" fillId="2" borderId="1" xfId="0" applyNumberFormat="1" applyFont="1" applyFill="1" applyBorder="1" applyAlignment="1" applyProtection="1">
      <alignment wrapText="1"/>
      <protection locked="0"/>
    </xf>
    <xf numFmtId="0" fontId="1" fillId="2" borderId="1" xfId="0" applyFont="1" applyFill="1" applyBorder="1" applyAlignment="1">
      <alignment wrapText="1"/>
    </xf>
    <xf numFmtId="0" fontId="1" fillId="2" borderId="1" xfId="2" applyFont="1" applyFill="1" applyBorder="1" applyAlignment="1">
      <alignment vertical="center" wrapText="1"/>
    </xf>
    <xf numFmtId="0" fontId="1" fillId="2" borderId="8" xfId="0" applyFont="1" applyFill="1" applyBorder="1" applyAlignment="1">
      <alignment horizontal="center" vertical="center" wrapText="1"/>
    </xf>
    <xf numFmtId="9" fontId="1" fillId="2" borderId="1" xfId="3" applyFont="1" applyFill="1" applyBorder="1" applyAlignment="1">
      <alignment horizontal="center" vertical="center" wrapText="1"/>
    </xf>
    <xf numFmtId="0" fontId="1" fillId="2" borderId="1" xfId="0" applyFont="1" applyFill="1" applyBorder="1" applyAlignment="1">
      <alignment horizontal="center" vertical="top" wrapText="1"/>
    </xf>
    <xf numFmtId="0" fontId="12" fillId="2" borderId="31"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29" xfId="0" applyFont="1" applyFill="1" applyBorder="1" applyAlignment="1">
      <alignment horizontal="center" vertical="center" wrapText="1"/>
    </xf>
    <xf numFmtId="0" fontId="0" fillId="2" borderId="0" xfId="0" applyFill="1"/>
    <xf numFmtId="0" fontId="27" fillId="11" borderId="1"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0" fontId="28" fillId="2" borderId="5"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0" fillId="0" borderId="0" xfId="0" applyFill="1" applyBorder="1" applyAlignment="1">
      <alignment horizontal="left" vertical="top"/>
    </xf>
    <xf numFmtId="0" fontId="29" fillId="0" borderId="26"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0" fillId="0" borderId="0" xfId="0" applyProtection="1"/>
    <xf numFmtId="0" fontId="31" fillId="0" borderId="26" xfId="0" applyFont="1" applyBorder="1" applyAlignment="1" applyProtection="1">
      <alignment horizontal="justify" vertical="top" wrapText="1"/>
    </xf>
    <xf numFmtId="0" fontId="32" fillId="0" borderId="0" xfId="0" applyFont="1" applyBorder="1" applyAlignment="1" applyProtection="1">
      <alignment horizontal="center" vertical="center" wrapText="1"/>
    </xf>
    <xf numFmtId="0" fontId="0" fillId="0" borderId="0" xfId="0" applyBorder="1"/>
    <xf numFmtId="0" fontId="30" fillId="0" borderId="0" xfId="0" applyFont="1" applyFill="1" applyBorder="1" applyAlignment="1" applyProtection="1">
      <alignment horizontal="center" vertical="center" wrapText="1"/>
      <protection locked="0"/>
    </xf>
    <xf numFmtId="0" fontId="30" fillId="0" borderId="0" xfId="0" applyFont="1" applyBorder="1" applyAlignment="1" applyProtection="1">
      <alignment horizontal="left" vertical="center" wrapText="1"/>
    </xf>
    <xf numFmtId="0" fontId="30" fillId="0" borderId="1" xfId="0" applyFont="1" applyFill="1" applyBorder="1" applyAlignment="1" applyProtection="1">
      <alignment horizontal="center" vertical="center" wrapText="1"/>
    </xf>
    <xf numFmtId="0" fontId="33" fillId="0" borderId="26" xfId="0" applyFont="1" applyBorder="1" applyAlignment="1" applyProtection="1">
      <alignment horizontal="justify" vertical="top" wrapText="1"/>
    </xf>
    <xf numFmtId="0" fontId="34" fillId="12" borderId="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0" fillId="0" borderId="0" xfId="0" applyFill="1" applyBorder="1"/>
    <xf numFmtId="0" fontId="0" fillId="0" borderId="0" xfId="0" applyBorder="1" applyAlignment="1" applyProtection="1">
      <alignment horizontal="center"/>
    </xf>
    <xf numFmtId="0" fontId="30" fillId="0" borderId="0" xfId="0" applyFont="1" applyFill="1" applyBorder="1" applyAlignment="1" applyProtection="1">
      <alignment horizontal="center" vertical="center" wrapText="1"/>
    </xf>
    <xf numFmtId="0" fontId="30" fillId="12" borderId="0" xfId="0" applyFont="1" applyFill="1" applyBorder="1" applyAlignment="1" applyProtection="1">
      <alignment horizontal="center" vertical="center" wrapText="1"/>
    </xf>
    <xf numFmtId="0" fontId="35" fillId="0" borderId="39"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39" xfId="0" applyFont="1" applyFill="1" applyBorder="1" applyAlignment="1">
      <alignment horizontal="left" vertical="top" wrapText="1"/>
    </xf>
    <xf numFmtId="0" fontId="12" fillId="0" borderId="39" xfId="0" applyFont="1" applyFill="1" applyBorder="1" applyAlignment="1">
      <alignment horizontal="left" vertical="center" wrapText="1"/>
    </xf>
    <xf numFmtId="165" fontId="36" fillId="0" borderId="39" xfId="0" applyNumberFormat="1" applyFont="1" applyFill="1" applyBorder="1" applyAlignment="1">
      <alignment horizontal="right" vertical="center" wrapText="1" indent="1"/>
    </xf>
    <xf numFmtId="0" fontId="37" fillId="0" borderId="39" xfId="0" applyFont="1" applyFill="1" applyBorder="1" applyAlignment="1">
      <alignment horizontal="left" vertical="top" wrapText="1"/>
    </xf>
    <xf numFmtId="0" fontId="22" fillId="2" borderId="0" xfId="0" applyFont="1" applyFill="1" applyAlignment="1"/>
    <xf numFmtId="0" fontId="28" fillId="0" borderId="5" xfId="0" applyFont="1" applyFill="1" applyBorder="1" applyAlignment="1">
      <alignment horizontal="center" vertical="center" wrapText="1"/>
    </xf>
    <xf numFmtId="0" fontId="41" fillId="0" borderId="1" xfId="0" applyFont="1" applyFill="1" applyBorder="1" applyAlignment="1">
      <alignment vertical="center" wrapText="1"/>
    </xf>
    <xf numFmtId="0" fontId="0" fillId="2" borderId="0" xfId="0" applyFill="1" applyAlignment="1">
      <alignment horizontal="center"/>
    </xf>
    <xf numFmtId="0" fontId="28" fillId="2" borderId="1" xfId="0" applyFont="1" applyFill="1" applyBorder="1" applyAlignment="1">
      <alignment vertical="center" wrapText="1"/>
    </xf>
    <xf numFmtId="1" fontId="6" fillId="2" borderId="8"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wrapText="1"/>
      <protection locked="0"/>
    </xf>
    <xf numFmtId="49" fontId="6" fillId="2" borderId="1" xfId="0" applyNumberFormat="1" applyFont="1" applyFill="1" applyBorder="1" applyAlignment="1">
      <alignment vertical="center" wrapText="1"/>
    </xf>
    <xf numFmtId="1" fontId="6" fillId="2" borderId="1" xfId="0" applyNumberFormat="1" applyFont="1" applyFill="1" applyBorder="1" applyAlignment="1">
      <alignment horizontal="center" vertical="center" wrapText="1"/>
    </xf>
    <xf numFmtId="9" fontId="2" fillId="2" borderId="34" xfId="3" applyFont="1" applyFill="1" applyBorder="1" applyAlignment="1" applyProtection="1">
      <alignment horizontal="center" vertical="center" wrapText="1"/>
    </xf>
    <xf numFmtId="0" fontId="0" fillId="2" borderId="35" xfId="0" applyFill="1" applyBorder="1" applyAlignment="1" applyProtection="1">
      <alignment horizontal="center" wrapText="1"/>
      <protection locked="0"/>
    </xf>
    <xf numFmtId="49" fontId="0" fillId="2" borderId="31" xfId="0" applyNumberFormat="1" applyFill="1" applyBorder="1" applyAlignment="1" applyProtection="1">
      <alignment horizontal="center" wrapText="1"/>
      <protection locked="0"/>
    </xf>
    <xf numFmtId="0" fontId="0" fillId="2" borderId="35" xfId="0" applyFill="1" applyBorder="1" applyAlignment="1" applyProtection="1">
      <alignment wrapText="1"/>
      <protection locked="0"/>
    </xf>
    <xf numFmtId="49" fontId="0" fillId="2" borderId="31" xfId="0" applyNumberFormat="1" applyFill="1" applyBorder="1" applyAlignment="1" applyProtection="1">
      <alignment wrapText="1"/>
      <protection locked="0"/>
    </xf>
    <xf numFmtId="0" fontId="0" fillId="2" borderId="31" xfId="0" applyFill="1" applyBorder="1" applyAlignment="1" applyProtection="1">
      <alignment wrapText="1"/>
      <protection locked="0"/>
    </xf>
    <xf numFmtId="0" fontId="0" fillId="2" borderId="0" xfId="0" applyFill="1" applyAlignment="1" applyProtection="1">
      <alignment wrapText="1"/>
      <protection locked="0"/>
    </xf>
    <xf numFmtId="1" fontId="1" fillId="2" borderId="1" xfId="0" applyNumberFormat="1" applyFont="1" applyFill="1" applyBorder="1" applyAlignment="1" applyProtection="1">
      <alignment horizontal="center" vertical="center" wrapText="1"/>
    </xf>
    <xf numFmtId="0" fontId="0" fillId="2" borderId="14" xfId="0" applyFill="1" applyBorder="1" applyAlignment="1" applyProtection="1">
      <alignment horizontal="center" wrapText="1"/>
      <protection locked="0"/>
    </xf>
    <xf numFmtId="49" fontId="0" fillId="2" borderId="1" xfId="0" applyNumberFormat="1" applyFill="1" applyBorder="1" applyAlignment="1" applyProtection="1">
      <alignment horizontal="center" wrapText="1"/>
      <protection locked="0"/>
    </xf>
    <xf numFmtId="9" fontId="2" fillId="2" borderId="11" xfId="3" applyFont="1" applyFill="1" applyBorder="1" applyAlignment="1" applyProtection="1">
      <alignment horizontal="center" vertical="center" wrapText="1"/>
    </xf>
    <xf numFmtId="0" fontId="0" fillId="2" borderId="14" xfId="0" applyFill="1" applyBorder="1" applyAlignment="1" applyProtection="1">
      <alignment wrapText="1"/>
      <protection locked="0"/>
    </xf>
    <xf numFmtId="49" fontId="0" fillId="2" borderId="1" xfId="0" applyNumberFormat="1" applyFill="1" applyBorder="1" applyAlignment="1" applyProtection="1">
      <alignment wrapText="1"/>
      <protection locked="0"/>
    </xf>
    <xf numFmtId="0" fontId="0" fillId="2" borderId="1" xfId="0" applyFill="1" applyBorder="1" applyAlignment="1" applyProtection="1">
      <alignment wrapText="1"/>
      <protection locked="0"/>
    </xf>
    <xf numFmtId="1" fontId="0" fillId="2" borderId="1" xfId="0" applyNumberFormat="1" applyFill="1" applyBorder="1" applyAlignment="1">
      <alignment horizontal="center" vertical="center" wrapText="1"/>
    </xf>
    <xf numFmtId="0" fontId="0" fillId="2" borderId="1" xfId="0" applyNumberFormat="1" applyFill="1" applyBorder="1" applyAlignment="1" applyProtection="1">
      <alignment horizontal="center" wrapText="1"/>
      <protection locked="0"/>
    </xf>
    <xf numFmtId="0" fontId="0" fillId="2" borderId="5" xfId="0" applyFill="1" applyBorder="1" applyAlignment="1" applyProtection="1">
      <alignment wrapText="1"/>
      <protection locked="0"/>
    </xf>
    <xf numFmtId="0" fontId="0" fillId="2" borderId="5" xfId="0" applyFill="1" applyBorder="1" applyAlignment="1" applyProtection="1">
      <alignment horizontal="center" wrapText="1"/>
      <protection locked="0"/>
    </xf>
    <xf numFmtId="0" fontId="0" fillId="2" borderId="1" xfId="0" applyNumberFormat="1" applyFill="1" applyBorder="1" applyAlignment="1">
      <alignment horizontal="left" vertical="top" wrapText="1"/>
    </xf>
    <xf numFmtId="1" fontId="0" fillId="2" borderId="14" xfId="0" applyNumberFormat="1" applyFill="1" applyBorder="1" applyAlignment="1" applyProtection="1">
      <alignment horizontal="center" vertical="center" wrapText="1"/>
      <protection locked="0"/>
    </xf>
    <xf numFmtId="10" fontId="0" fillId="2" borderId="1" xfId="0" applyNumberFormat="1" applyFill="1" applyBorder="1" applyAlignment="1">
      <alignment horizontal="left" vertical="top" wrapText="1"/>
    </xf>
    <xf numFmtId="0" fontId="0" fillId="2" borderId="1" xfId="0" applyFill="1" applyBorder="1" applyAlignment="1">
      <alignment vertical="top" wrapText="1"/>
    </xf>
    <xf numFmtId="0" fontId="0" fillId="2" borderId="1" xfId="0" applyFill="1" applyBorder="1" applyAlignment="1">
      <alignment horizontal="center" vertical="center" wrapText="1"/>
    </xf>
    <xf numFmtId="0" fontId="0" fillId="2" borderId="1" xfId="0" applyNumberFormat="1" applyFill="1" applyBorder="1" applyAlignment="1" applyProtection="1">
      <alignment vertical="top" wrapText="1"/>
      <protection locked="0"/>
    </xf>
    <xf numFmtId="0" fontId="0" fillId="2" borderId="1" xfId="0" applyFill="1" applyBorder="1" applyAlignment="1" applyProtection="1">
      <alignment vertical="top" wrapText="1"/>
      <protection locked="0"/>
    </xf>
    <xf numFmtId="3" fontId="0" fillId="2" borderId="1" xfId="0" applyNumberFormat="1" applyFill="1" applyBorder="1" applyAlignment="1" applyProtection="1">
      <alignment horizontal="center" vertical="center" wrapText="1"/>
      <protection locked="0"/>
    </xf>
    <xf numFmtId="3" fontId="0" fillId="2" borderId="14" xfId="0" applyNumberFormat="1" applyFill="1" applyBorder="1" applyAlignment="1" applyProtection="1">
      <alignment horizontal="center" vertical="center"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0" fontId="6" fillId="2" borderId="0" xfId="0" applyFont="1" applyFill="1" applyAlignment="1">
      <alignment horizontal="left" vertical="center"/>
    </xf>
    <xf numFmtId="164" fontId="0" fillId="2" borderId="1" xfId="5" applyFont="1" applyFill="1" applyBorder="1" applyAlignment="1">
      <alignment horizontal="center" vertical="center" wrapText="1"/>
    </xf>
    <xf numFmtId="4" fontId="0" fillId="2" borderId="14" xfId="0" applyNumberFormat="1" applyFill="1" applyBorder="1" applyAlignment="1" applyProtection="1">
      <alignment horizontal="center" vertical="center" wrapText="1"/>
      <protection locked="0"/>
    </xf>
    <xf numFmtId="4" fontId="0" fillId="2" borderId="1" xfId="0" applyNumberForma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top" wrapText="1"/>
      <protection locked="0"/>
    </xf>
    <xf numFmtId="0" fontId="6" fillId="2" borderId="1" xfId="0" applyFont="1" applyFill="1" applyBorder="1" applyAlignment="1" applyProtection="1">
      <alignment vertical="top" wrapText="1"/>
      <protection locked="0"/>
    </xf>
    <xf numFmtId="0" fontId="0" fillId="2" borderId="1" xfId="0" applyFill="1" applyBorder="1" applyAlignment="1">
      <alignment horizontal="left" vertical="top" wrapText="1"/>
    </xf>
    <xf numFmtId="0" fontId="6" fillId="2" borderId="31" xfId="0" applyFont="1" applyFill="1" applyBorder="1" applyAlignment="1">
      <alignment horizontal="justify" vertical="top"/>
    </xf>
    <xf numFmtId="0" fontId="0" fillId="2" borderId="1" xfId="0" applyFill="1" applyBorder="1" applyAlignment="1">
      <alignment horizontal="left" vertical="center" wrapText="1"/>
    </xf>
    <xf numFmtId="0" fontId="7" fillId="2" borderId="0" xfId="0" applyFont="1" applyFill="1" applyAlignment="1">
      <alignment horizontal="justify" vertical="top"/>
    </xf>
    <xf numFmtId="0" fontId="6" fillId="2" borderId="1" xfId="0" applyFont="1" applyFill="1" applyBorder="1" applyAlignment="1" applyProtection="1">
      <alignment horizontal="left" vertical="center" wrapText="1"/>
      <protection locked="0"/>
    </xf>
    <xf numFmtId="0" fontId="21" fillId="2" borderId="0" xfId="6" applyFill="1" applyAlignment="1">
      <alignment horizontal="center" vertical="center"/>
    </xf>
    <xf numFmtId="0" fontId="16" fillId="2" borderId="1" xfId="0" applyFont="1" applyFill="1" applyBorder="1" applyAlignment="1">
      <alignment horizontal="justify" vertical="center" wrapText="1"/>
    </xf>
    <xf numFmtId="0" fontId="3" fillId="2" borderId="1" xfId="0" applyNumberFormat="1" applyFont="1" applyFill="1" applyBorder="1" applyAlignment="1">
      <alignment vertical="center" wrapText="1"/>
    </xf>
    <xf numFmtId="0" fontId="1" fillId="2" borderId="1" xfId="2" applyFont="1" applyFill="1" applyBorder="1" applyAlignment="1">
      <alignment vertical="top" wrapText="1"/>
    </xf>
    <xf numFmtId="1" fontId="0" fillId="2" borderId="1" xfId="0" applyNumberFormat="1" applyFont="1" applyFill="1" applyBorder="1" applyAlignment="1" applyProtection="1">
      <alignment horizontal="center" vertical="center" wrapText="1"/>
      <protection locked="0"/>
    </xf>
    <xf numFmtId="0" fontId="0" fillId="2" borderId="1" xfId="0" applyFont="1" applyFill="1" applyBorder="1" applyAlignment="1">
      <alignment horizontal="center" vertical="center" wrapText="1"/>
    </xf>
    <xf numFmtId="0" fontId="1" fillId="2" borderId="1" xfId="0" applyFont="1" applyFill="1" applyBorder="1" applyAlignment="1">
      <alignment vertical="top" wrapText="1"/>
    </xf>
    <xf numFmtId="0" fontId="20" fillId="2" borderId="1" xfId="0" applyFont="1" applyFill="1" applyBorder="1" applyAlignment="1" applyProtection="1">
      <alignment wrapText="1"/>
      <protection locked="0"/>
    </xf>
    <xf numFmtId="9" fontId="1" fillId="2" borderId="1" xfId="0" applyNumberFormat="1" applyFont="1" applyFill="1" applyBorder="1" applyAlignment="1">
      <alignment horizontal="center" vertical="center" wrapText="1"/>
    </xf>
    <xf numFmtId="1" fontId="6" fillId="2" borderId="31" xfId="0" applyNumberFormat="1" applyFont="1" applyFill="1" applyBorder="1" applyAlignment="1">
      <alignment horizontal="center" vertical="center" wrapText="1"/>
    </xf>
    <xf numFmtId="49" fontId="6" fillId="2" borderId="31" xfId="0" applyNumberFormat="1" applyFont="1" applyFill="1" applyBorder="1" applyAlignment="1">
      <alignment vertical="center" wrapText="1"/>
    </xf>
    <xf numFmtId="0" fontId="6" fillId="2" borderId="31" xfId="0" applyFont="1" applyFill="1" applyBorder="1" applyAlignment="1" applyProtection="1">
      <alignment vertical="center" wrapText="1"/>
      <protection locked="0"/>
    </xf>
    <xf numFmtId="9" fontId="1" fillId="2" borderId="31" xfId="3" applyFont="1" applyFill="1" applyBorder="1" applyAlignment="1" applyProtection="1">
      <alignment vertical="center" wrapText="1"/>
    </xf>
    <xf numFmtId="0" fontId="6" fillId="2" borderId="1" xfId="0" applyNumberFormat="1" applyFont="1" applyFill="1" applyBorder="1" applyAlignment="1" applyProtection="1">
      <alignment wrapText="1"/>
      <protection locked="0"/>
    </xf>
    <xf numFmtId="0" fontId="6" fillId="2" borderId="31" xfId="0" applyFont="1" applyFill="1" applyBorder="1" applyAlignment="1" applyProtection="1">
      <alignment wrapText="1"/>
      <protection locked="0"/>
    </xf>
    <xf numFmtId="49" fontId="6" fillId="2" borderId="31" xfId="0" applyNumberFormat="1" applyFont="1" applyFill="1" applyBorder="1" applyAlignment="1" applyProtection="1">
      <alignment vertical="center" wrapText="1"/>
      <protection locked="0"/>
    </xf>
    <xf numFmtId="9" fontId="1" fillId="2" borderId="31" xfId="0" applyNumberFormat="1" applyFont="1" applyFill="1" applyBorder="1" applyAlignment="1" applyProtection="1">
      <alignment vertical="center" wrapText="1"/>
    </xf>
    <xf numFmtId="0" fontId="1" fillId="2" borderId="31" xfId="0" applyFont="1" applyFill="1" applyBorder="1" applyAlignment="1">
      <alignment horizontal="justify" vertical="center" wrapText="1"/>
    </xf>
    <xf numFmtId="0" fontId="1" fillId="2" borderId="31" xfId="0" applyFont="1" applyFill="1" applyBorder="1" applyAlignment="1" applyProtection="1">
      <alignment horizontal="center" vertical="center" wrapText="1"/>
      <protection locked="0"/>
    </xf>
    <xf numFmtId="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vertical="center" wrapText="1"/>
    </xf>
    <xf numFmtId="0" fontId="1" fillId="2" borderId="1" xfId="0" applyFont="1" applyFill="1" applyBorder="1" applyAlignment="1">
      <alignment horizontal="justify" vertical="center" wrapText="1"/>
    </xf>
    <xf numFmtId="0" fontId="1" fillId="0" borderId="1" xfId="0" applyFont="1" applyFill="1" applyBorder="1" applyAlignment="1" applyProtection="1">
      <alignment horizontal="center" vertical="center" wrapText="1"/>
      <protection locked="0"/>
    </xf>
    <xf numFmtId="166" fontId="1" fillId="0" borderId="1" xfId="0" applyNumberFormat="1" applyFont="1" applyFill="1" applyBorder="1" applyAlignment="1" applyProtection="1">
      <alignment horizontal="center" vertical="center" wrapText="1"/>
      <protection locked="0"/>
    </xf>
    <xf numFmtId="1" fontId="1" fillId="0" borderId="8" xfId="0" applyNumberFormat="1" applyFont="1" applyFill="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protection locked="0"/>
    </xf>
    <xf numFmtId="1" fontId="6" fillId="0" borderId="8" xfId="0" applyNumberFormat="1" applyFont="1" applyBorder="1" applyAlignment="1" applyProtection="1">
      <alignment horizontal="center" vertical="center" wrapText="1"/>
      <protection locked="0"/>
    </xf>
    <xf numFmtId="0" fontId="1" fillId="0" borderId="1" xfId="0" applyFont="1" applyFill="1" applyBorder="1" applyAlignment="1">
      <alignment vertical="center" wrapText="1"/>
    </xf>
    <xf numFmtId="49"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1"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wrapText="1"/>
      <protection locked="0"/>
    </xf>
    <xf numFmtId="9" fontId="1" fillId="0" borderId="1" xfId="0" applyNumberFormat="1" applyFont="1" applyFill="1" applyBorder="1" applyAlignment="1" applyProtection="1">
      <alignment horizontal="center" vertical="center" wrapText="1"/>
    </xf>
    <xf numFmtId="0" fontId="1" fillId="0" borderId="1" xfId="1" applyFont="1" applyFill="1" applyBorder="1" applyAlignment="1">
      <alignment horizontal="justify" vertical="center" wrapText="1"/>
    </xf>
    <xf numFmtId="0" fontId="1" fillId="0" borderId="1" xfId="1" applyFont="1" applyFill="1" applyBorder="1" applyAlignment="1">
      <alignment horizontal="left" vertical="center" wrapText="1"/>
    </xf>
    <xf numFmtId="49" fontId="1" fillId="0" borderId="1" xfId="0" applyNumberFormat="1" applyFont="1" applyFill="1" applyBorder="1" applyAlignment="1" applyProtection="1">
      <alignment horizontal="left" vertical="center" wrapText="1"/>
      <protection locked="0"/>
    </xf>
    <xf numFmtId="9"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0" fontId="1" fillId="0" borderId="1" xfId="3"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readingOrder="1"/>
    </xf>
    <xf numFmtId="0" fontId="44" fillId="2" borderId="1" xfId="0" applyFont="1" applyFill="1" applyBorder="1" applyAlignment="1">
      <alignment horizontal="left" vertical="center" wrapText="1"/>
    </xf>
    <xf numFmtId="0" fontId="45" fillId="2" borderId="1" xfId="0" applyFont="1" applyFill="1" applyBorder="1" applyAlignment="1">
      <alignment horizontal="left" vertical="center" wrapText="1"/>
    </xf>
    <xf numFmtId="0" fontId="44" fillId="2" borderId="1" xfId="0" applyFont="1" applyFill="1" applyBorder="1" applyAlignment="1">
      <alignment horizontal="left" wrapText="1"/>
    </xf>
    <xf numFmtId="0" fontId="1" fillId="2" borderId="1" xfId="0" applyFont="1" applyFill="1" applyBorder="1" applyAlignment="1">
      <alignment horizontal="center" vertical="center" wrapText="1"/>
    </xf>
    <xf numFmtId="9" fontId="2" fillId="2" borderId="31" xfId="3" applyFont="1" applyFill="1" applyBorder="1" applyAlignment="1" applyProtection="1">
      <alignment horizontal="center" vertical="center" wrapText="1"/>
    </xf>
    <xf numFmtId="0" fontId="6" fillId="2" borderId="31" xfId="0" applyFont="1" applyFill="1" applyBorder="1" applyAlignment="1" applyProtection="1">
      <alignment horizontal="center" vertical="center" wrapText="1"/>
      <protection locked="0"/>
    </xf>
    <xf numFmtId="49" fontId="6" fillId="2" borderId="31" xfId="0" applyNumberFormat="1" applyFont="1" applyFill="1" applyBorder="1" applyAlignment="1" applyProtection="1">
      <alignment horizontal="center" vertical="center" wrapText="1"/>
      <protection locked="0"/>
    </xf>
    <xf numFmtId="9" fontId="2" fillId="2" borderId="31" xfId="0" applyNumberFormat="1" applyFont="1" applyFill="1" applyBorder="1" applyAlignment="1" applyProtection="1">
      <alignment horizontal="center" vertical="center" wrapText="1"/>
    </xf>
    <xf numFmtId="0" fontId="1" fillId="2" borderId="31" xfId="0" applyFont="1" applyFill="1" applyBorder="1" applyAlignment="1">
      <alignment horizontal="center" vertical="center" wrapText="1"/>
    </xf>
    <xf numFmtId="1"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1" fontId="0" fillId="2" borderId="1" xfId="0" applyNumberForma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1" fontId="1" fillId="2" borderId="1" xfId="0" applyNumberFormat="1" applyFont="1" applyFill="1" applyBorder="1" applyAlignment="1">
      <alignment horizontal="center" vertical="center" wrapText="1"/>
    </xf>
    <xf numFmtId="9" fontId="2" fillId="2" borderId="1" xfId="0" applyNumberFormat="1" applyFont="1" applyFill="1" applyBorder="1" applyAlignment="1" applyProtection="1">
      <alignment horizontal="center" vertical="center" wrapText="1"/>
    </xf>
    <xf numFmtId="0" fontId="6" fillId="8" borderId="1" xfId="0" applyFont="1" applyFill="1" applyBorder="1" applyAlignment="1">
      <alignment horizontal="center" vertical="center" wrapText="1"/>
    </xf>
    <xf numFmtId="9" fontId="2" fillId="2" borderId="1" xfId="3" applyFont="1" applyFill="1" applyBorder="1" applyAlignment="1" applyProtection="1">
      <alignment horizontal="center" vertical="center" wrapText="1"/>
    </xf>
    <xf numFmtId="0" fontId="6" fillId="2" borderId="1" xfId="0" applyFont="1" applyFill="1" applyBorder="1" applyAlignment="1">
      <alignment vertical="center" wrapText="1"/>
    </xf>
    <xf numFmtId="0" fontId="1" fillId="8" borderId="5"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8" borderId="1" xfId="0" applyFont="1" applyFill="1" applyBorder="1" applyAlignment="1">
      <alignment horizontal="center" vertical="center" wrapText="1"/>
    </xf>
    <xf numFmtId="9" fontId="1" fillId="2" borderId="31" xfId="3" applyFont="1" applyFill="1" applyBorder="1" applyAlignment="1" applyProtection="1">
      <alignment horizontal="center" vertical="center" wrapText="1"/>
    </xf>
    <xf numFmtId="9" fontId="1" fillId="2" borderId="3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readingOrder="1"/>
    </xf>
    <xf numFmtId="0" fontId="1" fillId="2" borderId="31" xfId="0" applyFont="1" applyFill="1" applyBorder="1" applyAlignment="1">
      <alignment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 fontId="6" fillId="0" borderId="8"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wrapText="1"/>
      <protection locked="0"/>
    </xf>
    <xf numFmtId="9" fontId="1" fillId="0" borderId="5" xfId="0" applyNumberFormat="1" applyFont="1" applyFill="1" applyBorder="1" applyAlignment="1" applyProtection="1">
      <alignment horizontal="center" vertical="center" wrapText="1"/>
    </xf>
    <xf numFmtId="9" fontId="1" fillId="0" borderId="31" xfId="3" applyFont="1" applyFill="1" applyBorder="1" applyAlignment="1" applyProtection="1">
      <alignment horizontal="center" vertical="center" wrapText="1"/>
    </xf>
    <xf numFmtId="1" fontId="6" fillId="0" borderId="5" xfId="0" applyNumberFormat="1" applyFont="1" applyFill="1" applyBorder="1" applyAlignment="1" applyProtection="1">
      <alignment horizontal="center" vertical="center" wrapText="1"/>
      <protection locked="0"/>
    </xf>
    <xf numFmtId="0" fontId="1" fillId="0" borderId="5" xfId="0" applyFont="1" applyFill="1" applyBorder="1" applyAlignment="1">
      <alignment vertical="center" wrapText="1"/>
    </xf>
    <xf numFmtId="9" fontId="1" fillId="0" borderId="5" xfId="3"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1" fillId="0" borderId="1" xfId="0" applyNumberFormat="1" applyFont="1" applyFill="1" applyBorder="1" applyAlignment="1">
      <alignment vertical="center" wrapText="1"/>
    </xf>
    <xf numFmtId="0" fontId="1" fillId="0" borderId="31" xfId="0" applyNumberFormat="1" applyFont="1" applyFill="1" applyBorder="1" applyAlignment="1">
      <alignment vertical="center" wrapText="1"/>
    </xf>
    <xf numFmtId="1" fontId="1" fillId="0" borderId="8"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2" applyFont="1" applyFill="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pplyProtection="1">
      <alignment horizontal="center" vertical="center" wrapText="1"/>
      <protection locked="0"/>
    </xf>
    <xf numFmtId="0" fontId="0" fillId="0" borderId="1" xfId="0" applyNumberFormat="1" applyBorder="1" applyAlignment="1">
      <alignment horizontal="left" vertical="top" wrapText="1"/>
    </xf>
    <xf numFmtId="9" fontId="2" fillId="0" borderId="11" xfId="3" applyFont="1" applyFill="1" applyBorder="1" applyAlignment="1" applyProtection="1">
      <alignment horizontal="center" vertical="center" wrapText="1"/>
    </xf>
    <xf numFmtId="0" fontId="1" fillId="0" borderId="1" xfId="0" applyNumberFormat="1" applyFont="1" applyFill="1" applyBorder="1" applyAlignment="1">
      <alignment horizontal="left" vertical="top" wrapText="1"/>
    </xf>
    <xf numFmtId="0" fontId="14" fillId="0" borderId="1" xfId="2" applyFont="1" applyFill="1" applyBorder="1" applyAlignment="1">
      <alignment horizontal="center" vertical="center" wrapText="1"/>
    </xf>
    <xf numFmtId="0" fontId="0" fillId="0" borderId="1" xfId="0" applyBorder="1" applyAlignment="1">
      <alignment vertical="top" wrapText="1"/>
    </xf>
    <xf numFmtId="0" fontId="14" fillId="0" borderId="1" xfId="0" applyFont="1" applyFill="1" applyBorder="1" applyAlignment="1">
      <alignment horizontal="left" vertical="top" wrapText="1"/>
    </xf>
    <xf numFmtId="0" fontId="0" fillId="0" borderId="0" xfId="0" applyFill="1" applyAlignment="1" applyProtection="1">
      <alignment vertical="top" wrapText="1"/>
      <protection locked="0"/>
    </xf>
    <xf numFmtId="0" fontId="1" fillId="0" borderId="1" xfId="2" applyFont="1" applyFill="1" applyBorder="1" applyAlignment="1">
      <alignment horizontal="center" vertical="top" wrapText="1"/>
    </xf>
    <xf numFmtId="9" fontId="2" fillId="0" borderId="13" xfId="3" applyFont="1" applyFill="1" applyBorder="1" applyAlignment="1" applyProtection="1">
      <alignment horizontal="center" vertical="center" wrapText="1"/>
    </xf>
    <xf numFmtId="0" fontId="1" fillId="0" borderId="1" xfId="0" applyFont="1" applyFill="1" applyBorder="1" applyAlignment="1">
      <alignment horizontal="center" vertical="top" wrapText="1"/>
    </xf>
    <xf numFmtId="167" fontId="0" fillId="0" borderId="1" xfId="0" applyNumberFormat="1" applyFill="1" applyBorder="1" applyAlignment="1">
      <alignment horizontal="center" vertical="center" wrapText="1"/>
    </xf>
    <xf numFmtId="167" fontId="0" fillId="0" borderId="1" xfId="0" applyNumberFormat="1" applyFill="1" applyBorder="1" applyAlignment="1" applyProtection="1">
      <alignment horizontal="center" vertical="center" wrapText="1"/>
      <protection locked="0"/>
    </xf>
    <xf numFmtId="0" fontId="0" fillId="0" borderId="1" xfId="0" applyNumberFormat="1" applyFill="1" applyBorder="1" applyAlignment="1">
      <alignment vertical="top" wrapText="1"/>
    </xf>
    <xf numFmtId="164" fontId="0" fillId="0" borderId="1" xfId="5" applyFont="1" applyFill="1" applyBorder="1" applyAlignment="1">
      <alignment horizontal="center" vertical="center" wrapText="1"/>
    </xf>
    <xf numFmtId="9" fontId="2" fillId="0" borderId="1" xfId="0" applyNumberFormat="1" applyFont="1" applyFill="1" applyBorder="1" applyAlignment="1" applyProtection="1">
      <alignment horizontal="center" vertical="center" wrapText="1"/>
    </xf>
    <xf numFmtId="0" fontId="0" fillId="0" borderId="1" xfId="0" applyFill="1" applyBorder="1" applyAlignment="1">
      <alignment vertical="top" wrapText="1"/>
    </xf>
    <xf numFmtId="1" fontId="0" fillId="0" borderId="1" xfId="0" applyNumberFormat="1" applyFill="1" applyBorder="1" applyAlignment="1">
      <alignment horizontal="center" vertical="center" wrapText="1"/>
    </xf>
    <xf numFmtId="1" fontId="0" fillId="0" borderId="1" xfId="0" applyNumberForma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1" fontId="1" fillId="0" borderId="1" xfId="0" applyNumberFormat="1" applyFont="1" applyFill="1" applyBorder="1" applyAlignment="1" applyProtection="1">
      <alignment horizontal="center" vertical="center" wrapText="1"/>
    </xf>
    <xf numFmtId="0" fontId="3" fillId="2" borderId="32" xfId="0" applyFont="1" applyFill="1" applyBorder="1" applyAlignment="1">
      <alignment horizontal="center" vertical="center" wrapText="1"/>
    </xf>
    <xf numFmtId="9" fontId="2" fillId="0" borderId="32" xfId="3"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30" xfId="0" applyBorder="1" applyAlignment="1" applyProtection="1">
      <alignment wrapText="1"/>
      <protection locked="0"/>
    </xf>
    <xf numFmtId="0" fontId="0" fillId="0" borderId="30" xfId="0" applyBorder="1" applyAlignment="1" applyProtection="1">
      <alignment horizontal="center" wrapText="1"/>
      <protection locked="0"/>
    </xf>
    <xf numFmtId="0" fontId="3" fillId="2" borderId="1" xfId="0" applyFont="1" applyFill="1" applyBorder="1" applyAlignment="1" applyProtection="1">
      <alignment horizontal="center" vertical="center" wrapText="1"/>
    </xf>
    <xf numFmtId="3" fontId="3" fillId="2" borderId="1" xfId="2" applyNumberFormat="1" applyFont="1" applyFill="1" applyBorder="1" applyAlignment="1" applyProtection="1">
      <alignment horizontal="center" vertical="center" wrapText="1"/>
    </xf>
    <xf numFmtId="0" fontId="20"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6" fillId="0" borderId="1" xfId="0" applyFont="1" applyBorder="1" applyAlignment="1">
      <alignment horizontal="left" vertical="center" wrapText="1" indent="3"/>
    </xf>
    <xf numFmtId="0" fontId="6" fillId="0" borderId="1" xfId="0" applyFont="1" applyBorder="1" applyAlignment="1">
      <alignment horizontal="left" vertical="center" wrapText="1" indent="2"/>
    </xf>
    <xf numFmtId="1" fontId="0" fillId="0" borderId="1" xfId="0" applyNumberFormat="1" applyFont="1" applyBorder="1" applyAlignment="1">
      <alignment horizontal="center" vertical="center" wrapText="1"/>
    </xf>
    <xf numFmtId="1" fontId="0" fillId="0" borderId="1" xfId="0" applyNumberFormat="1" applyFont="1" applyBorder="1" applyAlignment="1" applyProtection="1">
      <alignment horizontal="center" vertical="center" wrapText="1"/>
      <protection locked="0"/>
    </xf>
    <xf numFmtId="9" fontId="2" fillId="0" borderId="1" xfId="3" applyFont="1" applyFill="1" applyBorder="1" applyAlignment="1" applyProtection="1">
      <alignment horizontal="center" vertical="center" wrapText="1"/>
    </xf>
    <xf numFmtId="0" fontId="6" fillId="0" borderId="1" xfId="0" applyFont="1" applyBorder="1" applyAlignment="1">
      <alignment horizontal="left" vertical="top" wrapText="1"/>
    </xf>
    <xf numFmtId="0" fontId="6" fillId="0" borderId="1" xfId="0" applyFont="1" applyFill="1" applyBorder="1" applyAlignment="1">
      <alignment vertical="center" wrapText="1"/>
    </xf>
    <xf numFmtId="0" fontId="6" fillId="0" borderId="1" xfId="0" applyFont="1" applyBorder="1" applyAlignment="1">
      <alignment vertical="top" wrapText="1"/>
    </xf>
    <xf numFmtId="0" fontId="6" fillId="0" borderId="1" xfId="0" applyFont="1" applyFill="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48" fillId="2" borderId="0" xfId="0" applyFont="1" applyFill="1" applyAlignment="1">
      <alignment horizontal="justify" vertical="center" wrapText="1"/>
    </xf>
    <xf numFmtId="0" fontId="3" fillId="2" borderId="5" xfId="0" applyFont="1" applyFill="1" applyBorder="1" applyAlignment="1">
      <alignment horizontal="justify" vertical="center" wrapText="1"/>
    </xf>
    <xf numFmtId="0" fontId="3" fillId="2" borderId="5" xfId="0" applyFont="1" applyFill="1" applyBorder="1" applyAlignment="1">
      <alignment horizontal="center" vertical="center" wrapText="1"/>
    </xf>
    <xf numFmtId="0" fontId="1" fillId="2" borderId="1" xfId="0" applyFont="1" applyFill="1" applyBorder="1" applyAlignment="1" applyProtection="1">
      <alignment horizontal="justify" vertical="center" wrapText="1"/>
      <protection locked="0"/>
    </xf>
    <xf numFmtId="0" fontId="48"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left" vertical="center" wrapText="1"/>
    </xf>
    <xf numFmtId="0" fontId="3" fillId="8" borderId="5" xfId="0" applyFont="1" applyFill="1" applyBorder="1" applyAlignment="1">
      <alignment horizontal="justify" vertical="center" wrapText="1"/>
    </xf>
    <xf numFmtId="0" fontId="3" fillId="2" borderId="1" xfId="2"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 xfId="0" applyFont="1" applyFill="1" applyBorder="1" applyAlignment="1" applyProtection="1">
      <alignment horizontal="justify" vertical="justify" wrapText="1"/>
      <protection locked="0"/>
    </xf>
    <xf numFmtId="0" fontId="3" fillId="8" borderId="1" xfId="0" applyFont="1" applyFill="1" applyBorder="1" applyAlignment="1">
      <alignment vertical="center" wrapText="1"/>
    </xf>
    <xf numFmtId="0" fontId="1"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3" fontId="3" fillId="0" borderId="1" xfId="2" applyNumberFormat="1" applyFont="1" applyFill="1" applyBorder="1" applyAlignment="1" applyProtection="1">
      <alignment horizontal="center" vertical="center" wrapText="1"/>
    </xf>
    <xf numFmtId="0" fontId="6" fillId="2" borderId="0" xfId="0" applyNumberFormat="1" applyFont="1" applyFill="1" applyAlignment="1" applyProtection="1">
      <alignment horizontal="center" vertical="center" wrapText="1"/>
      <protection locked="0"/>
    </xf>
    <xf numFmtId="0" fontId="1" fillId="0" borderId="13" xfId="0" applyFont="1" applyFill="1" applyBorder="1" applyAlignment="1">
      <alignment horizontal="center" vertical="center" wrapText="1"/>
    </xf>
    <xf numFmtId="1" fontId="6" fillId="0" borderId="14" xfId="0" applyNumberFormat="1" applyFont="1" applyBorder="1" applyAlignment="1" applyProtection="1">
      <alignment horizontal="center" vertical="center" wrapText="1"/>
      <protection locked="0"/>
    </xf>
    <xf numFmtId="9" fontId="1" fillId="0" borderId="11" xfId="3" applyFont="1" applyFill="1" applyBorder="1" applyAlignment="1" applyProtection="1">
      <alignment horizontal="center" vertical="center" wrapText="1"/>
    </xf>
    <xf numFmtId="0" fontId="1" fillId="0" borderId="1" xfId="0" applyFont="1" applyBorder="1" applyAlignment="1">
      <alignment horizontal="center" vertical="center" wrapText="1"/>
    </xf>
    <xf numFmtId="1" fontId="6" fillId="0" borderId="29" xfId="0" applyNumberFormat="1" applyFont="1" applyBorder="1" applyAlignment="1" applyProtection="1">
      <alignment horizontal="center" vertical="center" wrapText="1"/>
      <protection locked="0"/>
    </xf>
    <xf numFmtId="1" fontId="6" fillId="0" borderId="30" xfId="0" applyNumberFormat="1" applyFont="1" applyBorder="1" applyAlignment="1" applyProtection="1">
      <alignment horizontal="center" vertical="center" wrapText="1"/>
      <protection locked="0"/>
    </xf>
    <xf numFmtId="9" fontId="1" fillId="0" borderId="30" xfId="0" applyNumberFormat="1"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6" fillId="0" borderId="1" xfId="0" applyNumberFormat="1" applyFont="1" applyFill="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xf>
    <xf numFmtId="1" fontId="1" fillId="2" borderId="1" xfId="0" applyNumberFormat="1" applyFont="1" applyFill="1" applyBorder="1" applyAlignment="1">
      <alignment horizontal="center" vertical="center" wrapText="1"/>
    </xf>
    <xf numFmtId="1" fontId="6" fillId="2" borderId="1" xfId="0" applyNumberFormat="1" applyFont="1" applyFill="1" applyBorder="1" applyAlignment="1" applyProtection="1">
      <alignment horizontal="center" vertical="center" wrapText="1"/>
      <protection locked="0"/>
    </xf>
    <xf numFmtId="1" fontId="0" fillId="2" borderId="1" xfId="0" applyNumberFormat="1" applyFill="1" applyBorder="1" applyAlignment="1" applyProtection="1">
      <alignment horizontal="center" vertical="center" wrapText="1"/>
      <protection locked="0"/>
    </xf>
    <xf numFmtId="1" fontId="6" fillId="0" borderId="5" xfId="0" applyNumberFormat="1" applyFont="1" applyFill="1" applyBorder="1" applyAlignment="1" applyProtection="1">
      <alignment horizontal="center" vertical="center" wrapText="1"/>
      <protection locked="0"/>
    </xf>
    <xf numFmtId="1" fontId="6" fillId="0" borderId="31" xfId="0"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0" fillId="0" borderId="1" xfId="0" applyBorder="1" applyAlignment="1">
      <alignment horizontal="center" vertical="center" wrapText="1"/>
    </xf>
    <xf numFmtId="1" fontId="0" fillId="2" borderId="1" xfId="0" applyNumberFormat="1" applyFill="1" applyBorder="1" applyAlignment="1">
      <alignment horizontal="center" vertical="center"/>
    </xf>
    <xf numFmtId="3" fontId="0" fillId="0" borderId="1" xfId="0" applyNumberFormat="1" applyBorder="1" applyAlignment="1" applyProtection="1">
      <alignment horizontal="center" vertical="center" wrapText="1"/>
      <protection locked="0"/>
    </xf>
    <xf numFmtId="0" fontId="6" fillId="0" borderId="0" xfId="0" applyFont="1" applyFill="1" applyAlignment="1">
      <alignment horizontal="justify" vertical="top"/>
    </xf>
    <xf numFmtId="164" fontId="0" fillId="0" borderId="1" xfId="5" applyFont="1" applyBorder="1" applyAlignment="1">
      <alignment horizontal="center" vertical="center" wrapText="1"/>
    </xf>
    <xf numFmtId="0" fontId="0" fillId="0" borderId="1" xfId="0" applyFill="1" applyBorder="1" applyAlignment="1">
      <alignment vertical="center" wrapText="1"/>
    </xf>
    <xf numFmtId="0" fontId="6" fillId="0" borderId="1" xfId="0" applyFont="1" applyFill="1" applyBorder="1" applyAlignment="1">
      <alignment horizontal="justify" vertical="top"/>
    </xf>
    <xf numFmtId="0" fontId="6" fillId="0" borderId="31" xfId="0" applyFont="1" applyFill="1" applyBorder="1" applyAlignment="1">
      <alignment horizontal="justify" vertical="top"/>
    </xf>
    <xf numFmtId="9" fontId="2" fillId="0" borderId="33" xfId="3"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pplyProtection="1">
      <alignment wrapText="1"/>
      <protection locked="0"/>
    </xf>
    <xf numFmtId="49" fontId="6" fillId="0" borderId="1" xfId="0" applyNumberFormat="1" applyFont="1" applyBorder="1" applyAlignment="1">
      <alignment vertical="center" wrapText="1"/>
    </xf>
    <xf numFmtId="49" fontId="6" fillId="0" borderId="1" xfId="0" applyNumberFormat="1" applyFont="1" applyBorder="1" applyAlignment="1">
      <alignment horizontal="left" vertical="center" wrapText="1"/>
    </xf>
    <xf numFmtId="166" fontId="1" fillId="2" borderId="1" xfId="0" applyNumberFormat="1" applyFont="1" applyFill="1" applyBorder="1" applyAlignment="1" applyProtection="1">
      <alignment horizontal="center" vertical="center" wrapText="1"/>
      <protection locked="0"/>
    </xf>
    <xf numFmtId="167" fontId="0" fillId="2" borderId="1" xfId="0" applyNumberForma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9"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1" fontId="6" fillId="0" borderId="31" xfId="0" applyNumberFormat="1" applyFont="1" applyFill="1" applyBorder="1" applyAlignment="1">
      <alignment horizontal="center" vertical="center" wrapText="1"/>
    </xf>
    <xf numFmtId="49" fontId="6" fillId="0" borderId="31" xfId="0" applyNumberFormat="1" applyFont="1" applyFill="1" applyBorder="1" applyAlignment="1">
      <alignment vertical="center" wrapText="1"/>
    </xf>
    <xf numFmtId="0" fontId="6" fillId="0" borderId="1" xfId="0" applyNumberFormat="1" applyFont="1" applyFill="1" applyBorder="1" applyAlignment="1">
      <alignment wrapText="1"/>
    </xf>
    <xf numFmtId="49" fontId="6" fillId="0" borderId="1" xfId="0" applyNumberFormat="1" applyFont="1" applyFill="1" applyBorder="1" applyAlignment="1">
      <alignment vertical="center" wrapText="1"/>
    </xf>
    <xf numFmtId="1" fontId="6" fillId="0" borderId="5" xfId="0" applyNumberFormat="1" applyFont="1" applyFill="1" applyBorder="1" applyAlignment="1">
      <alignment horizontal="center" vertical="center" wrapText="1"/>
    </xf>
    <xf numFmtId="49" fontId="6" fillId="0" borderId="5"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6" fillId="3" borderId="1" xfId="0" applyNumberFormat="1" applyFont="1" applyFill="1" applyBorder="1" applyAlignment="1">
      <alignment vertical="center" wrapText="1"/>
    </xf>
    <xf numFmtId="0" fontId="1" fillId="3" borderId="5" xfId="0" applyFont="1" applyFill="1" applyBorder="1" applyAlignment="1">
      <alignment vertical="center" wrapText="1"/>
    </xf>
    <xf numFmtId="0" fontId="1" fillId="2" borderId="1" xfId="0" applyFont="1" applyFill="1" applyBorder="1" applyAlignment="1">
      <alignment horizontal="center" vertical="center" wrapText="1"/>
    </xf>
    <xf numFmtId="1"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1" fontId="1" fillId="3" borderId="1" xfId="0" applyNumberFormat="1" applyFont="1" applyFill="1" applyBorder="1" applyAlignment="1" applyProtection="1">
      <alignment horizontal="center" vertical="center" wrapText="1"/>
      <protection locked="0"/>
    </xf>
    <xf numFmtId="9" fontId="2" fillId="2" borderId="31" xfId="0" applyNumberFormat="1" applyFont="1" applyFill="1" applyBorder="1" applyAlignment="1" applyProtection="1">
      <alignment horizontal="center" vertical="center" wrapText="1"/>
    </xf>
    <xf numFmtId="0" fontId="1" fillId="2"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9" fontId="2" fillId="2" borderId="31" xfId="3" applyFont="1" applyFill="1" applyBorder="1" applyAlignment="1" applyProtection="1">
      <alignment horizontal="center" vertical="center" wrapText="1"/>
    </xf>
    <xf numFmtId="0" fontId="0" fillId="0" borderId="0" xfId="0" applyAlignment="1" applyProtection="1">
      <alignment vertical="center" wrapText="1"/>
      <protection locked="0"/>
    </xf>
    <xf numFmtId="49" fontId="0" fillId="0" borderId="0" xfId="0" applyNumberFormat="1" applyAlignment="1" applyProtection="1">
      <alignment vertical="center" wrapText="1"/>
      <protection locked="0"/>
    </xf>
    <xf numFmtId="9" fontId="2" fillId="2" borderId="5" xfId="0" applyNumberFormat="1" applyFont="1" applyFill="1" applyBorder="1" applyAlignment="1" applyProtection="1">
      <alignment horizontal="center" vertical="center" wrapText="1"/>
    </xf>
    <xf numFmtId="9" fontId="2" fillId="2" borderId="6" xfId="0" applyNumberFormat="1" applyFont="1" applyFill="1" applyBorder="1" applyAlignment="1" applyProtection="1">
      <alignment horizontal="center" vertical="center" wrapText="1"/>
    </xf>
    <xf numFmtId="9" fontId="2" fillId="2" borderId="31" xfId="0" applyNumberFormat="1" applyFont="1" applyFill="1" applyBorder="1" applyAlignment="1" applyProtection="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1" xfId="0" applyFont="1" applyFill="1" applyBorder="1" applyAlignment="1">
      <alignment horizontal="center" vertical="center" wrapText="1"/>
    </xf>
    <xf numFmtId="9" fontId="2" fillId="2" borderId="5" xfId="3" applyFont="1" applyFill="1" applyBorder="1" applyAlignment="1" applyProtection="1">
      <alignment horizontal="center" vertical="center" wrapText="1"/>
    </xf>
    <xf numFmtId="9" fontId="2" fillId="2" borderId="6" xfId="3" applyFont="1" applyFill="1" applyBorder="1" applyAlignment="1" applyProtection="1">
      <alignment horizontal="center" vertical="center" wrapText="1"/>
    </xf>
    <xf numFmtId="9" fontId="2" fillId="2" borderId="31" xfId="3" applyFont="1" applyFill="1" applyBorder="1" applyAlignment="1" applyProtection="1">
      <alignment horizontal="center" vertical="center" wrapText="1"/>
    </xf>
    <xf numFmtId="1" fontId="1" fillId="2" borderId="5" xfId="0" applyNumberFormat="1" applyFont="1" applyFill="1" applyBorder="1" applyAlignment="1">
      <alignment horizontal="center" vertical="center" wrapText="1"/>
    </xf>
    <xf numFmtId="1" fontId="1" fillId="2" borderId="31" xfId="0" applyNumberFormat="1" applyFont="1" applyFill="1" applyBorder="1" applyAlignment="1">
      <alignment horizontal="center" vertical="center" wrapText="1"/>
    </xf>
    <xf numFmtId="1" fontId="0" fillId="2" borderId="5" xfId="0" applyNumberFormat="1" applyFill="1" applyBorder="1" applyAlignment="1" applyProtection="1">
      <alignment horizontal="center" vertical="center" wrapText="1"/>
      <protection locked="0"/>
    </xf>
    <xf numFmtId="1" fontId="0" fillId="2" borderId="31" xfId="0" applyNumberFormat="1" applyFill="1" applyBorder="1" applyAlignment="1" applyProtection="1">
      <alignment horizontal="center" vertical="center" wrapText="1"/>
      <protection locked="0"/>
    </xf>
    <xf numFmtId="0" fontId="6" fillId="2" borderId="5"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5" borderId="2" xfId="0" applyFont="1" applyFill="1" applyBorder="1" applyAlignment="1" applyProtection="1">
      <alignment horizontal="center" vertical="center" wrapText="1"/>
    </xf>
    <xf numFmtId="0" fontId="2" fillId="5" borderId="24" xfId="0" applyFont="1" applyFill="1" applyBorder="1" applyAlignment="1" applyProtection="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8" borderId="9"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3" borderId="15"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1" fillId="0" borderId="1" xfId="0" applyFont="1" applyFill="1" applyBorder="1" applyAlignment="1">
      <alignment horizontal="justify" vertical="center" wrapText="1" readingOrder="1"/>
    </xf>
    <xf numFmtId="0" fontId="2" fillId="6" borderId="5"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2" fillId="6" borderId="28"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1" fontId="6" fillId="0" borderId="27" xfId="0" applyNumberFormat="1" applyFont="1" applyBorder="1" applyAlignment="1" applyProtection="1">
      <alignment horizontal="center" vertical="center" wrapText="1"/>
      <protection locked="0"/>
    </xf>
    <xf numFmtId="1" fontId="6" fillId="0" borderId="35" xfId="0" applyNumberFormat="1" applyFont="1" applyBorder="1" applyAlignment="1" applyProtection="1">
      <alignment horizontal="center" vertical="center" wrapText="1"/>
      <protection locked="0"/>
    </xf>
    <xf numFmtId="9" fontId="1" fillId="2" borderId="5" xfId="0" applyNumberFormat="1" applyFont="1" applyFill="1" applyBorder="1" applyAlignment="1" applyProtection="1">
      <alignment horizontal="center" vertical="center" wrapText="1"/>
    </xf>
    <xf numFmtId="9" fontId="1" fillId="2" borderId="31" xfId="0" applyNumberFormat="1"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1" fillId="0" borderId="40" xfId="0" applyFont="1" applyFill="1" applyBorder="1" applyAlignment="1">
      <alignment horizontal="center" vertical="center" wrapText="1"/>
    </xf>
    <xf numFmtId="0" fontId="2" fillId="2" borderId="13" xfId="0" applyFont="1" applyFill="1" applyBorder="1" applyAlignment="1" applyProtection="1">
      <alignment horizontal="left" vertical="justify" wrapText="1"/>
    </xf>
    <xf numFmtId="0" fontId="2" fillId="2" borderId="8" xfId="0" applyFont="1" applyFill="1" applyBorder="1" applyAlignment="1" applyProtection="1">
      <alignment horizontal="left" vertical="justify" wrapText="1"/>
    </xf>
    <xf numFmtId="0" fontId="2" fillId="4" borderId="5"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2" fillId="4" borderId="23" xfId="0" applyFont="1" applyFill="1" applyBorder="1" applyAlignment="1" applyProtection="1">
      <alignment horizontal="center" vertical="center" wrapText="1"/>
    </xf>
    <xf numFmtId="0" fontId="2" fillId="7" borderId="15" xfId="0" applyFont="1" applyFill="1" applyBorder="1" applyAlignment="1" applyProtection="1">
      <alignment horizontal="center" vertical="center" wrapText="1"/>
    </xf>
    <xf numFmtId="0" fontId="2" fillId="7" borderId="17" xfId="0" applyFont="1" applyFill="1" applyBorder="1" applyAlignment="1" applyProtection="1">
      <alignment horizontal="center" vertical="center" wrapText="1"/>
    </xf>
    <xf numFmtId="0" fontId="2" fillId="7" borderId="16" xfId="0" applyFont="1" applyFill="1" applyBorder="1" applyAlignment="1" applyProtection="1">
      <alignment horizontal="center" vertical="center" wrapText="1"/>
    </xf>
    <xf numFmtId="0" fontId="2" fillId="0" borderId="1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7" borderId="1"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wrapText="1"/>
    </xf>
    <xf numFmtId="0" fontId="2" fillId="7" borderId="11" xfId="0" applyFont="1" applyFill="1" applyBorder="1" applyAlignment="1" applyProtection="1">
      <alignment horizontal="center" vertical="center" wrapText="1"/>
    </xf>
    <xf numFmtId="0" fontId="2" fillId="7" borderId="23"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6" borderId="16"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wrapText="1"/>
      <protection locked="0"/>
    </xf>
    <xf numFmtId="9" fontId="1" fillId="2" borderId="5" xfId="3" applyFont="1" applyFill="1" applyBorder="1" applyAlignment="1" applyProtection="1">
      <alignment horizontal="center" vertical="center" wrapText="1"/>
    </xf>
    <xf numFmtId="9" fontId="1" fillId="2" borderId="31" xfId="3" applyFont="1" applyFill="1" applyBorder="1" applyAlignment="1" applyProtection="1">
      <alignment horizontal="center" vertical="center" wrapText="1"/>
    </xf>
    <xf numFmtId="49" fontId="6" fillId="2" borderId="5" xfId="0" applyNumberFormat="1" applyFont="1" applyFill="1" applyBorder="1" applyAlignment="1" applyProtection="1">
      <alignment horizontal="center" vertical="center" wrapText="1"/>
      <protection locked="0"/>
    </xf>
    <xf numFmtId="49" fontId="6" fillId="2" borderId="31" xfId="0" applyNumberFormat="1" applyFont="1" applyFill="1" applyBorder="1" applyAlignment="1" applyProtection="1">
      <alignment horizontal="center" vertical="center" wrapText="1"/>
      <protection locked="0"/>
    </xf>
    <xf numFmtId="9" fontId="1" fillId="0" borderId="23" xfId="3" applyFont="1" applyFill="1" applyBorder="1" applyAlignment="1" applyProtection="1">
      <alignment horizontal="center" vertical="center" wrapText="1"/>
    </xf>
    <xf numFmtId="9" fontId="1" fillId="0" borderId="34" xfId="3" applyFont="1" applyFill="1" applyBorder="1" applyAlignment="1" applyProtection="1">
      <alignment horizontal="center" vertical="center" wrapText="1"/>
    </xf>
    <xf numFmtId="1" fontId="6" fillId="0" borderId="5" xfId="0" applyNumberFormat="1" applyFont="1" applyBorder="1" applyAlignment="1" applyProtection="1">
      <alignment horizontal="center" vertical="center" wrapText="1"/>
      <protection locked="0"/>
    </xf>
    <xf numFmtId="1" fontId="6" fillId="0" borderId="31" xfId="0" applyNumberFormat="1" applyFont="1" applyBorder="1" applyAlignment="1" applyProtection="1">
      <alignment horizontal="center" vertical="center" wrapText="1"/>
      <protection locked="0"/>
    </xf>
    <xf numFmtId="1" fontId="6" fillId="2" borderId="5" xfId="0" applyNumberFormat="1" applyFont="1" applyFill="1" applyBorder="1" applyAlignment="1" applyProtection="1">
      <alignment horizontal="center" vertical="center" wrapText="1"/>
      <protection locked="0"/>
    </xf>
    <xf numFmtId="1" fontId="6" fillId="2" borderId="31" xfId="0" applyNumberFormat="1" applyFont="1" applyFill="1" applyBorder="1" applyAlignment="1" applyProtection="1">
      <alignment horizontal="center" vertical="center" wrapText="1"/>
      <protection locked="0"/>
    </xf>
    <xf numFmtId="0" fontId="6" fillId="2" borderId="2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8"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indent="3"/>
    </xf>
    <xf numFmtId="1" fontId="1" fillId="0" borderId="1" xfId="0" applyNumberFormat="1" applyFont="1" applyFill="1" applyBorder="1" applyAlignment="1">
      <alignment horizontal="center" vertical="center" wrapText="1"/>
    </xf>
    <xf numFmtId="1" fontId="6" fillId="0" borderId="1" xfId="0" applyNumberFormat="1"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9" fontId="2" fillId="0" borderId="1" xfId="0" applyNumberFormat="1" applyFont="1" applyFill="1" applyBorder="1" applyAlignment="1" applyProtection="1">
      <alignment horizontal="center" vertical="center" wrapText="1"/>
    </xf>
    <xf numFmtId="9" fontId="2" fillId="0" borderId="1" xfId="3" applyFont="1" applyFill="1" applyBorder="1" applyAlignment="1" applyProtection="1">
      <alignment horizontal="center" vertical="center" wrapText="1"/>
    </xf>
    <xf numFmtId="1" fontId="1" fillId="2" borderId="1" xfId="0" applyNumberFormat="1" applyFont="1" applyFill="1" applyBorder="1" applyAlignment="1">
      <alignment horizontal="center" vertical="center" wrapText="1"/>
    </xf>
    <xf numFmtId="1" fontId="6" fillId="2" borderId="1" xfId="0" applyNumberFormat="1" applyFont="1" applyFill="1" applyBorder="1" applyAlignment="1" applyProtection="1">
      <alignment horizontal="center" vertical="center" wrapText="1"/>
      <protection locked="0"/>
    </xf>
    <xf numFmtId="0" fontId="6" fillId="0" borderId="1" xfId="0" applyFont="1" applyBorder="1" applyAlignment="1">
      <alignment horizontal="left" vertical="center" wrapText="1" indent="2"/>
    </xf>
    <xf numFmtId="0" fontId="6" fillId="0" borderId="1" xfId="0" applyFont="1" applyFill="1" applyBorder="1" applyAlignment="1" applyProtection="1">
      <alignment horizontal="center" vertical="center" wrapText="1"/>
      <protection locked="0"/>
    </xf>
    <xf numFmtId="1" fontId="1" fillId="0" borderId="5"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1" fontId="1" fillId="0" borderId="31" xfId="0" applyNumberFormat="1" applyFont="1" applyFill="1" applyBorder="1" applyAlignment="1">
      <alignment horizontal="center" vertical="center" wrapText="1"/>
    </xf>
    <xf numFmtId="1" fontId="6" fillId="2" borderId="6" xfId="0" applyNumberFormat="1" applyFont="1" applyFill="1" applyBorder="1" applyAlignment="1" applyProtection="1">
      <alignment horizontal="center" vertical="center" wrapText="1"/>
      <protection locked="0"/>
    </xf>
    <xf numFmtId="1" fontId="1" fillId="2" borderId="6" xfId="0" applyNumberFormat="1" applyFont="1" applyFill="1" applyBorder="1" applyAlignment="1">
      <alignment horizontal="center" vertical="center" wrapText="1"/>
    </xf>
    <xf numFmtId="1" fontId="6" fillId="0" borderId="5" xfId="0" applyNumberFormat="1" applyFont="1" applyFill="1" applyBorder="1" applyAlignment="1" applyProtection="1">
      <alignment horizontal="center" vertical="center" wrapText="1"/>
      <protection locked="0"/>
    </xf>
    <xf numFmtId="1" fontId="6" fillId="0" borderId="6" xfId="0" applyNumberFormat="1" applyFont="1" applyFill="1" applyBorder="1" applyAlignment="1" applyProtection="1">
      <alignment horizontal="center" vertical="center" wrapText="1"/>
      <protection locked="0"/>
    </xf>
    <xf numFmtId="1" fontId="6" fillId="0" borderId="31" xfId="0" applyNumberFormat="1" applyFont="1" applyFill="1" applyBorder="1" applyAlignment="1" applyProtection="1">
      <alignment horizontal="center" vertical="center" wrapText="1"/>
      <protection locked="0"/>
    </xf>
    <xf numFmtId="1" fontId="0" fillId="2" borderId="6" xfId="0" applyNumberForma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19" fillId="0" borderId="1" xfId="0" applyFont="1" applyBorder="1" applyAlignment="1">
      <alignment vertical="center" wrapText="1"/>
    </xf>
    <xf numFmtId="1" fontId="0" fillId="0" borderId="5"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1" fontId="0" fillId="0" borderId="31" xfId="0" applyNumberFormat="1" applyBorder="1" applyAlignment="1" applyProtection="1">
      <alignment horizontal="center" vertical="center" wrapText="1"/>
      <protection locked="0"/>
    </xf>
    <xf numFmtId="9" fontId="2" fillId="0" borderId="5" xfId="3" applyFont="1" applyFill="1" applyBorder="1" applyAlignment="1" applyProtection="1">
      <alignment horizontal="center" vertical="center" wrapText="1"/>
    </xf>
    <xf numFmtId="9" fontId="2" fillId="0" borderId="6" xfId="3" applyFont="1" applyFill="1" applyBorder="1" applyAlignment="1" applyProtection="1">
      <alignment horizontal="center" vertical="center" wrapText="1"/>
    </xf>
    <xf numFmtId="9" fontId="2" fillId="0" borderId="31" xfId="3" applyFont="1" applyFill="1" applyBorder="1" applyAlignment="1" applyProtection="1">
      <alignment horizontal="center" vertical="center" wrapText="1"/>
    </xf>
    <xf numFmtId="0" fontId="44" fillId="2" borderId="5"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3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6" xfId="0" applyFont="1" applyFill="1" applyBorder="1" applyAlignment="1">
      <alignment horizontal="center" vertical="center" wrapText="1"/>
    </xf>
    <xf numFmtId="0" fontId="48" fillId="2" borderId="31" xfId="0" applyFont="1" applyFill="1" applyBorder="1" applyAlignment="1">
      <alignment horizontal="center" vertical="center" wrapText="1"/>
    </xf>
    <xf numFmtId="0" fontId="18" fillId="2" borderId="1" xfId="0" applyFont="1" applyFill="1" applyBorder="1" applyAlignment="1">
      <alignment horizontal="center" vertical="top" wrapText="1"/>
    </xf>
    <xf numFmtId="0" fontId="18" fillId="2" borderId="1" xfId="0" applyFont="1" applyFill="1" applyBorder="1" applyAlignment="1">
      <alignment horizontal="center"/>
    </xf>
    <xf numFmtId="0" fontId="18"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30" fillId="12" borderId="0" xfId="0" applyFont="1" applyFill="1" applyBorder="1" applyAlignment="1" applyProtection="1">
      <alignment horizontal="left" vertical="center" wrapText="1"/>
    </xf>
    <xf numFmtId="0" fontId="30" fillId="12" borderId="13" xfId="0" applyFont="1" applyFill="1" applyBorder="1" applyAlignment="1" applyProtection="1">
      <alignment horizontal="left" vertical="center" wrapText="1"/>
    </xf>
    <xf numFmtId="0" fontId="30" fillId="12" borderId="12" xfId="0" applyFont="1" applyFill="1" applyBorder="1" applyAlignment="1" applyProtection="1">
      <alignment horizontal="left" vertical="center" wrapText="1"/>
    </xf>
    <xf numFmtId="0" fontId="30" fillId="12" borderId="8" xfId="0" applyFont="1" applyFill="1" applyBorder="1" applyAlignment="1" applyProtection="1">
      <alignment horizontal="left" vertical="center" wrapText="1"/>
    </xf>
    <xf numFmtId="0" fontId="22" fillId="2" borderId="0" xfId="0" applyFont="1" applyFill="1" applyAlignment="1">
      <alignment horizontal="left"/>
    </xf>
    <xf numFmtId="0" fontId="24" fillId="9"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7" fillId="11" borderId="13" xfId="0" applyFont="1" applyFill="1" applyBorder="1" applyAlignment="1">
      <alignment horizontal="center" vertical="center" wrapText="1"/>
    </xf>
    <xf numFmtId="0" fontId="27" fillId="11" borderId="8"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9" fillId="0" borderId="26"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12"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5" fillId="0" borderId="36" xfId="0" applyFont="1" applyFill="1" applyBorder="1" applyAlignment="1">
      <alignment horizontal="center" vertical="center" wrapText="1"/>
    </xf>
    <xf numFmtId="0" fontId="35" fillId="0" borderId="37" xfId="0" applyFont="1" applyFill="1" applyBorder="1" applyAlignment="1">
      <alignment horizontal="center" vertical="center" wrapText="1"/>
    </xf>
    <xf numFmtId="0" fontId="35" fillId="0" borderId="38" xfId="0" applyFont="1" applyFill="1" applyBorder="1" applyAlignment="1">
      <alignment horizontal="center"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1" fontId="36" fillId="0" borderId="36" xfId="0" applyNumberFormat="1" applyFont="1" applyFill="1" applyBorder="1" applyAlignment="1">
      <alignment horizontal="center" vertical="center" wrapText="1"/>
    </xf>
    <xf numFmtId="1" fontId="36" fillId="0" borderId="38" xfId="0" applyNumberFormat="1"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46" fillId="0" borderId="0" xfId="0" applyFont="1" applyAlignment="1">
      <alignment vertical="center"/>
    </xf>
  </cellXfs>
  <cellStyles count="7">
    <cellStyle name="Hipervínculo" xfId="6" builtinId="8"/>
    <cellStyle name="Millares" xfId="5" builtinId="3"/>
    <cellStyle name="Normal" xfId="0" builtinId="0"/>
    <cellStyle name="Normal 2" xfId="1"/>
    <cellStyle name="Normal 2 2" xfId="4"/>
    <cellStyle name="Normal 3" xfId="2"/>
    <cellStyle name="Porcentaje" xfId="3" builtinId="5"/>
  </cellStyles>
  <dxfs count="0"/>
  <tableStyles count="0" defaultTableStyle="TableStyleMedium2" defaultPivotStyle="PivotStyleLight16"/>
  <colors>
    <mruColors>
      <color rgb="FF99FF66"/>
      <color rgb="FFFF99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495300</xdr:colOff>
          <xdr:row>0</xdr:row>
          <xdr:rowOff>104775</xdr:rowOff>
        </xdr:from>
        <xdr:to>
          <xdr:col>2</xdr:col>
          <xdr:colOff>752475</xdr:colOff>
          <xdr:row>4</xdr:row>
          <xdr:rowOff>104775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6" y="104775"/>
          <a:ext cx="2219324" cy="705744"/>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72402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642" y="105836"/>
          <a:ext cx="1031875" cy="41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38709" y="52916"/>
          <a:ext cx="2028560" cy="474527"/>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76" y="95250"/>
          <a:ext cx="1857374" cy="481406"/>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982326" y="95250"/>
          <a:ext cx="1857374" cy="481406"/>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56056" y="240507"/>
          <a:ext cx="1843088" cy="476644"/>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538" y="190500"/>
          <a:ext cx="13715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17"/>
  <sheetViews>
    <sheetView tabSelected="1" topLeftCell="A180" zoomScale="50" zoomScaleNormal="50" zoomScalePageLayoutView="119" workbookViewId="0">
      <selection activeCell="C181" sqref="C181"/>
    </sheetView>
  </sheetViews>
  <sheetFormatPr baseColWidth="10" defaultColWidth="10.85546875" defaultRowHeight="15" x14ac:dyDescent="0.25"/>
  <cols>
    <col min="1" max="1" width="29.7109375" style="1" customWidth="1"/>
    <col min="2" max="2" width="21.42578125" style="1" customWidth="1"/>
    <col min="3" max="3" width="47.28515625" style="1" customWidth="1"/>
    <col min="4" max="4" width="23.42578125" style="1" customWidth="1"/>
    <col min="5" max="5" width="39.42578125" style="1" customWidth="1"/>
    <col min="6" max="6" width="23.42578125" style="1" customWidth="1"/>
    <col min="7" max="7" width="16.140625" style="1" customWidth="1"/>
    <col min="8" max="8" width="20.42578125" style="6" customWidth="1"/>
    <col min="9" max="9" width="19.140625" style="7" customWidth="1"/>
    <col min="10" max="10" width="23.85546875" style="1" customWidth="1"/>
    <col min="11" max="11" width="19.42578125" style="7" customWidth="1"/>
    <col min="12" max="12" width="16.140625" style="107" customWidth="1"/>
    <col min="13" max="13" width="17.85546875" style="6" customWidth="1"/>
    <col min="14" max="14" width="19.140625" style="7" customWidth="1"/>
    <col min="15" max="15" width="25.85546875" style="1" customWidth="1"/>
    <col min="16" max="16" width="19.42578125" style="7" customWidth="1"/>
    <col min="17" max="17" width="16.140625" style="1" customWidth="1"/>
    <col min="18" max="18" width="18.140625" style="6" customWidth="1"/>
    <col min="19" max="19" width="19.140625" style="7" customWidth="1"/>
    <col min="20" max="20" width="23.85546875" style="1" customWidth="1"/>
    <col min="21" max="21" width="19.42578125" style="7" customWidth="1"/>
    <col min="22" max="22" width="16.140625" style="1" customWidth="1"/>
    <col min="23" max="23" width="19.85546875" style="6" customWidth="1"/>
    <col min="24" max="24" width="19.140625" style="7" customWidth="1"/>
    <col min="25" max="25" width="24.140625" style="1" customWidth="1"/>
    <col min="26" max="26" width="19.42578125" style="7" customWidth="1"/>
    <col min="27" max="16384" width="10.85546875" style="1"/>
  </cols>
  <sheetData>
    <row r="1" spans="1:32" s="8" customFormat="1" ht="15" customHeight="1" x14ac:dyDescent="0.25">
      <c r="A1" s="469"/>
      <c r="B1" s="469"/>
      <c r="C1" s="469"/>
      <c r="D1" s="447" t="s">
        <v>6</v>
      </c>
      <c r="E1" s="448"/>
      <c r="F1" s="448"/>
      <c r="G1" s="448"/>
      <c r="H1" s="448"/>
      <c r="I1" s="448"/>
      <c r="J1" s="448"/>
      <c r="K1" s="448"/>
      <c r="L1" s="448"/>
      <c r="M1" s="448"/>
      <c r="N1" s="448"/>
      <c r="O1" s="448"/>
      <c r="P1" s="448"/>
      <c r="Q1" s="448"/>
      <c r="R1" s="448"/>
      <c r="S1" s="448"/>
      <c r="T1" s="448"/>
      <c r="U1" s="448"/>
      <c r="V1" s="448"/>
      <c r="W1" s="448"/>
      <c r="X1" s="449"/>
      <c r="Y1" s="426" t="s">
        <v>7</v>
      </c>
      <c r="Z1" s="427"/>
    </row>
    <row r="2" spans="1:32" s="8" customFormat="1" ht="15" customHeight="1" x14ac:dyDescent="0.25">
      <c r="A2" s="469"/>
      <c r="B2" s="469"/>
      <c r="C2" s="469"/>
      <c r="D2" s="450" t="s">
        <v>23</v>
      </c>
      <c r="E2" s="451"/>
      <c r="F2" s="451"/>
      <c r="G2" s="451"/>
      <c r="H2" s="451"/>
      <c r="I2" s="451"/>
      <c r="J2" s="451"/>
      <c r="K2" s="451"/>
      <c r="L2" s="451"/>
      <c r="M2" s="451"/>
      <c r="N2" s="451"/>
      <c r="O2" s="451"/>
      <c r="P2" s="451"/>
      <c r="Q2" s="451"/>
      <c r="R2" s="451"/>
      <c r="S2" s="451"/>
      <c r="T2" s="451"/>
      <c r="U2" s="451"/>
      <c r="V2" s="451"/>
      <c r="W2" s="451"/>
      <c r="X2" s="452"/>
      <c r="Y2" s="434" t="s">
        <v>8</v>
      </c>
      <c r="Z2" s="435"/>
    </row>
    <row r="3" spans="1:32" s="8" customFormat="1" x14ac:dyDescent="0.25">
      <c r="A3" s="469"/>
      <c r="B3" s="469"/>
      <c r="C3" s="469"/>
      <c r="D3" s="453"/>
      <c r="E3" s="454"/>
      <c r="F3" s="454"/>
      <c r="G3" s="454"/>
      <c r="H3" s="454"/>
      <c r="I3" s="454"/>
      <c r="J3" s="454"/>
      <c r="K3" s="454"/>
      <c r="L3" s="454"/>
      <c r="M3" s="454"/>
      <c r="N3" s="454"/>
      <c r="O3" s="454"/>
      <c r="P3" s="454"/>
      <c r="Q3" s="454"/>
      <c r="R3" s="454"/>
      <c r="S3" s="454"/>
      <c r="T3" s="454"/>
      <c r="U3" s="454"/>
      <c r="V3" s="454"/>
      <c r="W3" s="454"/>
      <c r="X3" s="455"/>
      <c r="Y3" s="436"/>
      <c r="Z3" s="437"/>
    </row>
    <row r="4" spans="1:32" s="8" customFormat="1" x14ac:dyDescent="0.25">
      <c r="A4" s="469"/>
      <c r="B4" s="469"/>
      <c r="C4" s="469"/>
      <c r="D4" s="453"/>
      <c r="E4" s="454"/>
      <c r="F4" s="454"/>
      <c r="G4" s="454"/>
      <c r="H4" s="454"/>
      <c r="I4" s="454"/>
      <c r="J4" s="454"/>
      <c r="K4" s="454"/>
      <c r="L4" s="454"/>
      <c r="M4" s="454"/>
      <c r="N4" s="454"/>
      <c r="O4" s="454"/>
      <c r="P4" s="454"/>
      <c r="Q4" s="454"/>
      <c r="R4" s="454"/>
      <c r="S4" s="454"/>
      <c r="T4" s="454"/>
      <c r="U4" s="454"/>
      <c r="V4" s="454"/>
      <c r="W4" s="454"/>
      <c r="X4" s="455"/>
      <c r="Y4" s="438" t="s">
        <v>5</v>
      </c>
      <c r="Z4" s="439"/>
    </row>
    <row r="5" spans="1:32" s="8" customFormat="1" x14ac:dyDescent="0.25">
      <c r="A5" s="469"/>
      <c r="B5" s="469"/>
      <c r="C5" s="469"/>
      <c r="D5" s="456"/>
      <c r="E5" s="457"/>
      <c r="F5" s="457"/>
      <c r="G5" s="457"/>
      <c r="H5" s="457"/>
      <c r="I5" s="457"/>
      <c r="J5" s="457"/>
      <c r="K5" s="457"/>
      <c r="L5" s="457"/>
      <c r="M5" s="457"/>
      <c r="N5" s="457"/>
      <c r="O5" s="457"/>
      <c r="P5" s="457"/>
      <c r="Q5" s="457"/>
      <c r="R5" s="457"/>
      <c r="S5" s="457"/>
      <c r="T5" s="457"/>
      <c r="U5" s="457"/>
      <c r="V5" s="457"/>
      <c r="W5" s="457"/>
      <c r="X5" s="458"/>
      <c r="Y5" s="438" t="s">
        <v>37</v>
      </c>
      <c r="Z5" s="439"/>
    </row>
    <row r="6" spans="1:32" s="4" customFormat="1" ht="54" customHeight="1" thickBot="1" x14ac:dyDescent="0.3">
      <c r="A6" s="470" t="s">
        <v>401</v>
      </c>
      <c r="B6" s="470"/>
      <c r="C6" s="470"/>
      <c r="D6" s="2"/>
      <c r="E6" s="2"/>
      <c r="F6" s="2"/>
      <c r="G6" s="2"/>
      <c r="H6" s="3"/>
      <c r="I6" s="2"/>
      <c r="J6" s="2"/>
      <c r="K6" s="2"/>
      <c r="L6" s="2"/>
      <c r="M6" s="3"/>
      <c r="N6" s="2"/>
      <c r="O6" s="2"/>
      <c r="P6" s="2"/>
      <c r="Q6" s="2"/>
      <c r="R6" s="3"/>
      <c r="S6" s="2"/>
      <c r="T6" s="2"/>
      <c r="U6" s="2"/>
      <c r="V6" s="2"/>
      <c r="W6" s="3"/>
      <c r="X6" s="2"/>
      <c r="Y6" s="2"/>
      <c r="Z6" s="2"/>
    </row>
    <row r="7" spans="1:32" s="8" customFormat="1" ht="15.75" customHeight="1" thickBot="1" x14ac:dyDescent="0.3">
      <c r="A7" s="374" t="s">
        <v>18</v>
      </c>
      <c r="B7" s="374" t="s">
        <v>2</v>
      </c>
      <c r="C7" s="374" t="s">
        <v>3</v>
      </c>
      <c r="D7" s="374" t="s">
        <v>4</v>
      </c>
      <c r="E7" s="459" t="s">
        <v>0</v>
      </c>
      <c r="F7" s="460"/>
      <c r="G7" s="398" t="s">
        <v>36</v>
      </c>
      <c r="H7" s="399"/>
      <c r="I7" s="399"/>
      <c r="J7" s="399"/>
      <c r="K7" s="400"/>
      <c r="L7" s="466" t="s">
        <v>35</v>
      </c>
      <c r="M7" s="467"/>
      <c r="N7" s="467"/>
      <c r="O7" s="467"/>
      <c r="P7" s="468"/>
      <c r="Q7" s="444" t="s">
        <v>34</v>
      </c>
      <c r="R7" s="445"/>
      <c r="S7" s="445"/>
      <c r="T7" s="445"/>
      <c r="U7" s="446"/>
      <c r="V7" s="431" t="s">
        <v>33</v>
      </c>
      <c r="W7" s="432"/>
      <c r="X7" s="432"/>
      <c r="Y7" s="432"/>
      <c r="Z7" s="433"/>
      <c r="AA7" s="26"/>
      <c r="AB7" s="26"/>
      <c r="AC7" s="26"/>
      <c r="AD7" s="26"/>
      <c r="AE7" s="26"/>
      <c r="AF7" s="26"/>
    </row>
    <row r="8" spans="1:32" s="8" customFormat="1" ht="15.75" customHeight="1" thickBot="1" x14ac:dyDescent="0.3">
      <c r="A8" s="374"/>
      <c r="B8" s="374"/>
      <c r="C8" s="374"/>
      <c r="D8" s="374"/>
      <c r="E8" s="461"/>
      <c r="F8" s="462"/>
      <c r="G8" s="412" t="s">
        <v>20</v>
      </c>
      <c r="H8" s="401"/>
      <c r="I8" s="401"/>
      <c r="J8" s="401" t="s">
        <v>1</v>
      </c>
      <c r="K8" s="410" t="s">
        <v>21</v>
      </c>
      <c r="L8" s="464" t="s">
        <v>20</v>
      </c>
      <c r="M8" s="465"/>
      <c r="N8" s="465"/>
      <c r="O8" s="404" t="s">
        <v>1</v>
      </c>
      <c r="P8" s="406" t="s">
        <v>28</v>
      </c>
      <c r="Q8" s="408" t="s">
        <v>20</v>
      </c>
      <c r="R8" s="409"/>
      <c r="S8" s="409"/>
      <c r="T8" s="409" t="s">
        <v>1</v>
      </c>
      <c r="U8" s="429" t="s">
        <v>25</v>
      </c>
      <c r="V8" s="463" t="s">
        <v>20</v>
      </c>
      <c r="W8" s="440"/>
      <c r="X8" s="440"/>
      <c r="Y8" s="440" t="s">
        <v>1</v>
      </c>
      <c r="Z8" s="442" t="s">
        <v>24</v>
      </c>
      <c r="AA8" s="26"/>
      <c r="AB8" s="26"/>
      <c r="AC8" s="26"/>
      <c r="AD8" s="26"/>
      <c r="AE8" s="26"/>
      <c r="AF8" s="26"/>
    </row>
    <row r="9" spans="1:32" s="8" customFormat="1" ht="89.25" customHeight="1" x14ac:dyDescent="0.25">
      <c r="A9" s="375"/>
      <c r="B9" s="375"/>
      <c r="C9" s="375"/>
      <c r="D9" s="375"/>
      <c r="E9" s="24" t="s">
        <v>19</v>
      </c>
      <c r="F9" s="25" t="s">
        <v>22</v>
      </c>
      <c r="G9" s="12" t="s">
        <v>31</v>
      </c>
      <c r="H9" s="13" t="s">
        <v>32</v>
      </c>
      <c r="I9" s="14" t="s">
        <v>30</v>
      </c>
      <c r="J9" s="402"/>
      <c r="K9" s="411"/>
      <c r="L9" s="15" t="s">
        <v>31</v>
      </c>
      <c r="M9" s="16" t="s">
        <v>32</v>
      </c>
      <c r="N9" s="17" t="s">
        <v>29</v>
      </c>
      <c r="O9" s="405"/>
      <c r="P9" s="407"/>
      <c r="Q9" s="18" t="s">
        <v>31</v>
      </c>
      <c r="R9" s="19" t="s">
        <v>32</v>
      </c>
      <c r="S9" s="20" t="s">
        <v>27</v>
      </c>
      <c r="T9" s="428"/>
      <c r="U9" s="430"/>
      <c r="V9" s="21" t="s">
        <v>31</v>
      </c>
      <c r="W9" s="22" t="s">
        <v>32</v>
      </c>
      <c r="X9" s="23" t="s">
        <v>26</v>
      </c>
      <c r="Y9" s="441"/>
      <c r="Z9" s="443"/>
      <c r="AA9" s="26"/>
      <c r="AB9" s="26"/>
      <c r="AC9" s="26"/>
      <c r="AD9" s="26"/>
      <c r="AE9" s="26"/>
      <c r="AF9" s="26"/>
    </row>
    <row r="10" spans="1:32" ht="99.75" x14ac:dyDescent="0.25">
      <c r="A10" s="205" t="s">
        <v>42</v>
      </c>
      <c r="B10" s="394" t="s">
        <v>438</v>
      </c>
      <c r="C10" s="211" t="s">
        <v>524</v>
      </c>
      <c r="D10" s="208" t="s">
        <v>525</v>
      </c>
      <c r="E10" s="208" t="s">
        <v>439</v>
      </c>
      <c r="F10" s="164">
        <v>1</v>
      </c>
      <c r="G10" s="168">
        <v>1</v>
      </c>
      <c r="H10" s="9">
        <v>1</v>
      </c>
      <c r="I10" s="42">
        <f>IFERROR((G10/H10),0)</f>
        <v>1</v>
      </c>
      <c r="J10" s="5" t="s">
        <v>526</v>
      </c>
      <c r="K10" s="167">
        <f>IFERROR(IF(F10="Según demanda",G10/H10,G10/F10),0)</f>
        <v>1</v>
      </c>
      <c r="L10" s="168">
        <v>0</v>
      </c>
      <c r="M10" s="9">
        <v>0</v>
      </c>
      <c r="N10" s="42">
        <f>IFERROR((L10/M10),0)</f>
        <v>0</v>
      </c>
      <c r="O10" s="5" t="s">
        <v>1196</v>
      </c>
      <c r="P10" s="167">
        <f>IFERROR(IF(F10="Según demanda",(L10+G10)/(H10+M10),(L10+G10)/F10),0)</f>
        <v>1</v>
      </c>
      <c r="Q10" s="9"/>
      <c r="R10" s="9"/>
      <c r="S10" s="42">
        <f>IFERROR((Q10/R10),0)</f>
        <v>0</v>
      </c>
      <c r="T10" s="5"/>
      <c r="U10" s="39">
        <f>IFERROR(IF(F10="Según demanda",(Q10+L10+G10)/(H10+M10+R10),(Q10+L10+G10)/F10),0)</f>
        <v>1</v>
      </c>
      <c r="V10" s="9"/>
      <c r="W10" s="9"/>
      <c r="X10" s="42">
        <f>IFERROR((V10/W10),0)</f>
        <v>0</v>
      </c>
      <c r="Y10" s="5"/>
      <c r="Z10" s="39">
        <f>IFERROR(IF(F10="Según demanda",(V10+Q10+L10+G10)/(H10+M10+R10+W10),(V10+Q10+L10+G10)/F10),0)</f>
        <v>1</v>
      </c>
      <c r="AA10" s="107"/>
    </row>
    <row r="11" spans="1:32" ht="57" x14ac:dyDescent="0.25">
      <c r="A11" s="205" t="s">
        <v>9</v>
      </c>
      <c r="B11" s="394"/>
      <c r="C11" s="211" t="s">
        <v>759</v>
      </c>
      <c r="D11" s="208" t="s">
        <v>440</v>
      </c>
      <c r="E11" s="208" t="s">
        <v>439</v>
      </c>
      <c r="F11" s="164">
        <v>1</v>
      </c>
      <c r="G11" s="168">
        <v>1</v>
      </c>
      <c r="H11" s="9">
        <v>1</v>
      </c>
      <c r="I11" s="42">
        <f>IFERROR((G11/H11),0)</f>
        <v>1</v>
      </c>
      <c r="J11" s="5" t="s">
        <v>760</v>
      </c>
      <c r="K11" s="167">
        <f>IFERROR(IF(F11="Según demanda",G11/H11,G11/F11),0)</f>
        <v>1</v>
      </c>
      <c r="L11" s="168">
        <v>0</v>
      </c>
      <c r="M11" s="9">
        <v>0</v>
      </c>
      <c r="N11" s="42">
        <f t="shared" ref="N11:N24" si="0">IFERROR((L11/M11),0)</f>
        <v>0</v>
      </c>
      <c r="O11" s="5" t="s">
        <v>1196</v>
      </c>
      <c r="P11" s="167">
        <f t="shared" ref="P11:P24" si="1">IFERROR(IF(F11="Según demanda",(L11+G11)/(H11+M11),(L11+G11)/F11),0)</f>
        <v>1</v>
      </c>
      <c r="Q11" s="9"/>
      <c r="R11" s="9"/>
      <c r="S11" s="42">
        <f t="shared" ref="S11:S56" si="2">IFERROR((Q11/R11),0)</f>
        <v>0</v>
      </c>
      <c r="T11" s="5"/>
      <c r="U11" s="39">
        <f t="shared" ref="U11:U47" si="3">IFERROR(IF(F11="Según demanda",(Q11+L11+G11)/(H11+M11+R11),(Q11+L11+G11)/F11),0)</f>
        <v>1</v>
      </c>
      <c r="V11" s="9"/>
      <c r="W11" s="9"/>
      <c r="X11" s="42">
        <f t="shared" ref="X11:X56" si="4">IFERROR((V11/W11),0)</f>
        <v>0</v>
      </c>
      <c r="Y11" s="5"/>
      <c r="Z11" s="39">
        <f t="shared" ref="Z11:Z38" si="5">IFERROR(IF(F11="Según demanda",(V11+Q11+L11+G11)/(H11+M11+R11+W11),(V11+Q11+L11+G11)/F11),0)</f>
        <v>1</v>
      </c>
    </row>
    <row r="12" spans="1:32" ht="85.5" x14ac:dyDescent="0.25">
      <c r="A12" s="205" t="s">
        <v>11</v>
      </c>
      <c r="B12" s="394"/>
      <c r="C12" s="211" t="s">
        <v>761</v>
      </c>
      <c r="D12" s="208" t="s">
        <v>441</v>
      </c>
      <c r="E12" s="208" t="s">
        <v>442</v>
      </c>
      <c r="F12" s="164">
        <v>4</v>
      </c>
      <c r="G12" s="168">
        <v>1</v>
      </c>
      <c r="H12" s="30">
        <v>1</v>
      </c>
      <c r="I12" s="42">
        <f t="shared" ref="I12:I48" si="6">IFERROR((G12/H12),0)</f>
        <v>1</v>
      </c>
      <c r="J12" s="5" t="s">
        <v>762</v>
      </c>
      <c r="K12" s="167">
        <f t="shared" ref="K12:K48" si="7">IFERROR(IF(F12="Según demanda",G12/H12,G12/F12),0)</f>
        <v>0.25</v>
      </c>
      <c r="L12" s="168">
        <v>1</v>
      </c>
      <c r="M12" s="9">
        <v>1</v>
      </c>
      <c r="N12" s="42">
        <f t="shared" si="0"/>
        <v>1</v>
      </c>
      <c r="O12" s="5" t="s">
        <v>1197</v>
      </c>
      <c r="P12" s="167">
        <f t="shared" si="1"/>
        <v>0.5</v>
      </c>
      <c r="Q12" s="9"/>
      <c r="R12" s="9"/>
      <c r="S12" s="42">
        <f t="shared" si="2"/>
        <v>0</v>
      </c>
      <c r="T12" s="5"/>
      <c r="U12" s="39">
        <f t="shared" si="3"/>
        <v>0.5</v>
      </c>
      <c r="V12" s="9"/>
      <c r="W12" s="9"/>
      <c r="X12" s="42">
        <f t="shared" si="4"/>
        <v>0</v>
      </c>
      <c r="Y12" s="5"/>
      <c r="Z12" s="39">
        <f t="shared" si="5"/>
        <v>0.5</v>
      </c>
    </row>
    <row r="13" spans="1:32" ht="99.75" x14ac:dyDescent="0.25">
      <c r="A13" s="205" t="s">
        <v>9</v>
      </c>
      <c r="B13" s="394" t="s">
        <v>17</v>
      </c>
      <c r="C13" s="211" t="s">
        <v>763</v>
      </c>
      <c r="D13" s="208" t="s">
        <v>443</v>
      </c>
      <c r="E13" s="208" t="s">
        <v>444</v>
      </c>
      <c r="F13" s="164">
        <v>4</v>
      </c>
      <c r="G13" s="168">
        <v>1</v>
      </c>
      <c r="H13" s="30">
        <v>1</v>
      </c>
      <c r="I13" s="42">
        <f t="shared" si="6"/>
        <v>1</v>
      </c>
      <c r="J13" s="5" t="s">
        <v>764</v>
      </c>
      <c r="K13" s="167">
        <f t="shared" si="7"/>
        <v>0.25</v>
      </c>
      <c r="L13" s="168">
        <v>1</v>
      </c>
      <c r="M13" s="9">
        <v>1</v>
      </c>
      <c r="N13" s="42">
        <f t="shared" si="0"/>
        <v>1</v>
      </c>
      <c r="O13" s="5" t="s">
        <v>1198</v>
      </c>
      <c r="P13" s="167">
        <f t="shared" si="1"/>
        <v>0.5</v>
      </c>
      <c r="Q13" s="9"/>
      <c r="R13" s="9"/>
      <c r="S13" s="42">
        <f t="shared" si="2"/>
        <v>0</v>
      </c>
      <c r="T13" s="5"/>
      <c r="U13" s="39">
        <f t="shared" si="3"/>
        <v>0.5</v>
      </c>
      <c r="V13" s="9"/>
      <c r="W13" s="9"/>
      <c r="X13" s="42">
        <f t="shared" si="4"/>
        <v>0</v>
      </c>
      <c r="Y13" s="5"/>
      <c r="Z13" s="39">
        <f t="shared" si="5"/>
        <v>0.5</v>
      </c>
    </row>
    <row r="14" spans="1:32" ht="128.25" x14ac:dyDescent="0.25">
      <c r="A14" s="205" t="s">
        <v>9</v>
      </c>
      <c r="B14" s="394"/>
      <c r="C14" s="211" t="s">
        <v>445</v>
      </c>
      <c r="D14" s="208" t="s">
        <v>446</v>
      </c>
      <c r="E14" s="208" t="s">
        <v>444</v>
      </c>
      <c r="F14" s="164" t="s">
        <v>447</v>
      </c>
      <c r="G14" s="168">
        <v>1</v>
      </c>
      <c r="H14" s="30">
        <v>1</v>
      </c>
      <c r="I14" s="42">
        <f t="shared" si="6"/>
        <v>1</v>
      </c>
      <c r="J14" s="5" t="s">
        <v>765</v>
      </c>
      <c r="K14" s="167">
        <f t="shared" si="7"/>
        <v>1</v>
      </c>
      <c r="L14" s="168">
        <v>0</v>
      </c>
      <c r="M14" s="9">
        <v>0</v>
      </c>
      <c r="N14" s="42">
        <f t="shared" si="0"/>
        <v>0</v>
      </c>
      <c r="O14" s="5" t="s">
        <v>1199</v>
      </c>
      <c r="P14" s="167">
        <f t="shared" si="1"/>
        <v>1</v>
      </c>
      <c r="Q14" s="9"/>
      <c r="R14" s="9"/>
      <c r="S14" s="42">
        <f>IFERROR((Q14/R14),0)</f>
        <v>0</v>
      </c>
      <c r="T14" s="5"/>
      <c r="U14" s="39">
        <f t="shared" si="3"/>
        <v>1</v>
      </c>
      <c r="V14" s="9"/>
      <c r="W14" s="9"/>
      <c r="X14" s="42">
        <f t="shared" si="4"/>
        <v>0</v>
      </c>
      <c r="Y14" s="5"/>
      <c r="Z14" s="39">
        <f>IFERROR(IF(F14="Según demanda",(V14+Q14+L14+G14)/(H14+M14+R14+W14),(V14+Q14+L14+G14)/F14),0)</f>
        <v>1</v>
      </c>
    </row>
    <row r="15" spans="1:32" ht="42.75" x14ac:dyDescent="0.25">
      <c r="A15" s="205" t="s">
        <v>42</v>
      </c>
      <c r="B15" s="394"/>
      <c r="C15" s="211" t="s">
        <v>448</v>
      </c>
      <c r="D15" s="208" t="s">
        <v>449</v>
      </c>
      <c r="E15" s="208" t="s">
        <v>439</v>
      </c>
      <c r="F15" s="164">
        <v>1</v>
      </c>
      <c r="G15" s="168">
        <v>0</v>
      </c>
      <c r="H15" s="9">
        <v>0</v>
      </c>
      <c r="I15" s="42">
        <f t="shared" si="6"/>
        <v>0</v>
      </c>
      <c r="J15" s="5" t="s">
        <v>450</v>
      </c>
      <c r="K15" s="167">
        <f t="shared" si="7"/>
        <v>0</v>
      </c>
      <c r="L15" s="168">
        <v>0</v>
      </c>
      <c r="M15" s="9">
        <v>0</v>
      </c>
      <c r="N15" s="42">
        <f t="shared" si="0"/>
        <v>0</v>
      </c>
      <c r="O15" s="5" t="s">
        <v>1200</v>
      </c>
      <c r="P15" s="167">
        <f t="shared" si="1"/>
        <v>0</v>
      </c>
      <c r="Q15" s="9"/>
      <c r="R15" s="9"/>
      <c r="S15" s="42">
        <f t="shared" si="2"/>
        <v>0</v>
      </c>
      <c r="T15" s="5"/>
      <c r="U15" s="39">
        <f t="shared" si="3"/>
        <v>0</v>
      </c>
      <c r="V15" s="9"/>
      <c r="W15" s="9"/>
      <c r="X15" s="42">
        <f t="shared" si="4"/>
        <v>0</v>
      </c>
      <c r="Y15" s="5"/>
      <c r="Z15" s="39">
        <f t="shared" si="5"/>
        <v>0</v>
      </c>
    </row>
    <row r="16" spans="1:32" ht="71.25" x14ac:dyDescent="0.25">
      <c r="A16" s="205" t="s">
        <v>12</v>
      </c>
      <c r="B16" s="395" t="s">
        <v>451</v>
      </c>
      <c r="C16" s="211" t="s">
        <v>452</v>
      </c>
      <c r="D16" s="208" t="s">
        <v>453</v>
      </c>
      <c r="E16" s="208" t="s">
        <v>439</v>
      </c>
      <c r="F16" s="164">
        <v>1</v>
      </c>
      <c r="G16" s="168">
        <v>1</v>
      </c>
      <c r="H16" s="9">
        <v>1</v>
      </c>
      <c r="I16" s="42">
        <f t="shared" si="6"/>
        <v>1</v>
      </c>
      <c r="J16" s="5" t="s">
        <v>454</v>
      </c>
      <c r="K16" s="167">
        <f t="shared" si="7"/>
        <v>1</v>
      </c>
      <c r="L16" s="168">
        <v>0</v>
      </c>
      <c r="M16" s="9">
        <v>0</v>
      </c>
      <c r="N16" s="42">
        <f t="shared" si="0"/>
        <v>0</v>
      </c>
      <c r="O16" s="5" t="s">
        <v>454</v>
      </c>
      <c r="P16" s="167">
        <f t="shared" si="1"/>
        <v>1</v>
      </c>
      <c r="Q16" s="9"/>
      <c r="R16" s="9"/>
      <c r="S16" s="42">
        <f t="shared" si="2"/>
        <v>0</v>
      </c>
      <c r="T16" s="5"/>
      <c r="U16" s="39">
        <f t="shared" si="3"/>
        <v>1</v>
      </c>
      <c r="V16" s="9"/>
      <c r="W16" s="9"/>
      <c r="X16" s="42">
        <f t="shared" si="4"/>
        <v>0</v>
      </c>
      <c r="Y16" s="5"/>
      <c r="Z16" s="39">
        <f t="shared" si="5"/>
        <v>1</v>
      </c>
    </row>
    <row r="17" spans="1:26" ht="42.75" x14ac:dyDescent="0.25">
      <c r="A17" s="205" t="s">
        <v>13</v>
      </c>
      <c r="B17" s="395"/>
      <c r="C17" s="211" t="s">
        <v>455</v>
      </c>
      <c r="D17" s="208" t="s">
        <v>456</v>
      </c>
      <c r="E17" s="208" t="s">
        <v>439</v>
      </c>
      <c r="F17" s="164">
        <v>1</v>
      </c>
      <c r="G17" s="168">
        <v>1</v>
      </c>
      <c r="H17" s="9">
        <v>1</v>
      </c>
      <c r="I17" s="42">
        <f t="shared" si="6"/>
        <v>1</v>
      </c>
      <c r="J17" s="5" t="s">
        <v>457</v>
      </c>
      <c r="K17" s="167">
        <f t="shared" si="7"/>
        <v>1</v>
      </c>
      <c r="L17" s="168">
        <v>0</v>
      </c>
      <c r="M17" s="9">
        <v>0</v>
      </c>
      <c r="N17" s="42">
        <f t="shared" si="0"/>
        <v>0</v>
      </c>
      <c r="O17" s="5" t="s">
        <v>1201</v>
      </c>
      <c r="P17" s="167">
        <f t="shared" si="1"/>
        <v>1</v>
      </c>
      <c r="Q17" s="9"/>
      <c r="R17" s="9"/>
      <c r="S17" s="42">
        <f t="shared" si="2"/>
        <v>0</v>
      </c>
      <c r="T17" s="5"/>
      <c r="U17" s="39">
        <f t="shared" si="3"/>
        <v>1</v>
      </c>
      <c r="V17" s="9"/>
      <c r="W17" s="9"/>
      <c r="X17" s="42">
        <f t="shared" si="4"/>
        <v>0</v>
      </c>
      <c r="Y17" s="5"/>
      <c r="Z17" s="39">
        <f>IFERROR(IF(F17="Según demanda",(V17+Q17+L17+G17)/(H17+M17+R17+W17),(V17+Q17+L17+G17)/F17),0)</f>
        <v>1</v>
      </c>
    </row>
    <row r="18" spans="1:26" ht="128.25" x14ac:dyDescent="0.25">
      <c r="A18" s="205" t="s">
        <v>14</v>
      </c>
      <c r="B18" s="395"/>
      <c r="C18" s="211" t="s">
        <v>458</v>
      </c>
      <c r="D18" s="208" t="s">
        <v>459</v>
      </c>
      <c r="E18" s="208" t="s">
        <v>460</v>
      </c>
      <c r="F18" s="164" t="s">
        <v>461</v>
      </c>
      <c r="G18" s="168">
        <v>0</v>
      </c>
      <c r="H18" s="9">
        <v>0</v>
      </c>
      <c r="I18" s="42">
        <f t="shared" si="6"/>
        <v>0</v>
      </c>
      <c r="J18" s="5" t="s">
        <v>824</v>
      </c>
      <c r="K18" s="167">
        <f t="shared" si="7"/>
        <v>0</v>
      </c>
      <c r="L18" s="168">
        <v>2</v>
      </c>
      <c r="M18" s="9">
        <v>2</v>
      </c>
      <c r="N18" s="42">
        <f t="shared" si="0"/>
        <v>1</v>
      </c>
      <c r="O18" s="5" t="s">
        <v>1202</v>
      </c>
      <c r="P18" s="167">
        <f t="shared" si="1"/>
        <v>1</v>
      </c>
      <c r="Q18" s="9"/>
      <c r="R18" s="9"/>
      <c r="S18" s="42">
        <f t="shared" si="2"/>
        <v>0</v>
      </c>
      <c r="T18" s="5"/>
      <c r="U18" s="39">
        <f t="shared" si="3"/>
        <v>1</v>
      </c>
      <c r="V18" s="9"/>
      <c r="W18" s="9"/>
      <c r="X18" s="42">
        <f t="shared" si="4"/>
        <v>0</v>
      </c>
      <c r="Y18" s="5"/>
      <c r="Z18" s="39">
        <f t="shared" si="5"/>
        <v>1</v>
      </c>
    </row>
    <row r="19" spans="1:26" ht="99.75" x14ac:dyDescent="0.25">
      <c r="A19" s="205" t="s">
        <v>43</v>
      </c>
      <c r="B19" s="394" t="s">
        <v>462</v>
      </c>
      <c r="C19" s="208" t="s">
        <v>463</v>
      </c>
      <c r="D19" s="208" t="s">
        <v>464</v>
      </c>
      <c r="E19" s="208" t="s">
        <v>465</v>
      </c>
      <c r="F19" s="164">
        <v>1</v>
      </c>
      <c r="G19" s="168">
        <v>1</v>
      </c>
      <c r="H19" s="30">
        <v>1</v>
      </c>
      <c r="I19" s="42">
        <f t="shared" si="6"/>
        <v>1</v>
      </c>
      <c r="J19" s="5" t="s">
        <v>825</v>
      </c>
      <c r="K19" s="167">
        <f t="shared" si="7"/>
        <v>1</v>
      </c>
      <c r="L19" s="168">
        <v>0</v>
      </c>
      <c r="M19" s="9">
        <v>0</v>
      </c>
      <c r="N19" s="42">
        <f t="shared" si="0"/>
        <v>0</v>
      </c>
      <c r="O19" s="5" t="s">
        <v>1196</v>
      </c>
      <c r="P19" s="167">
        <f t="shared" si="1"/>
        <v>1</v>
      </c>
      <c r="Q19" s="9"/>
      <c r="R19" s="9"/>
      <c r="S19" s="42">
        <f t="shared" si="2"/>
        <v>0</v>
      </c>
      <c r="T19" s="5"/>
      <c r="U19" s="39">
        <f t="shared" si="3"/>
        <v>1</v>
      </c>
      <c r="V19" s="9"/>
      <c r="W19" s="9"/>
      <c r="X19" s="42">
        <f t="shared" si="4"/>
        <v>0</v>
      </c>
      <c r="Y19" s="5"/>
      <c r="Z19" s="39">
        <f t="shared" si="5"/>
        <v>1</v>
      </c>
    </row>
    <row r="20" spans="1:26" ht="199.5" x14ac:dyDescent="0.25">
      <c r="A20" s="205" t="s">
        <v>10</v>
      </c>
      <c r="B20" s="394"/>
      <c r="C20" s="208" t="s">
        <v>466</v>
      </c>
      <c r="D20" s="208" t="s">
        <v>467</v>
      </c>
      <c r="E20" s="208" t="s">
        <v>468</v>
      </c>
      <c r="F20" s="164" t="s">
        <v>461</v>
      </c>
      <c r="G20" s="168">
        <v>4</v>
      </c>
      <c r="H20" s="168">
        <v>4</v>
      </c>
      <c r="I20" s="175">
        <f t="shared" si="6"/>
        <v>1</v>
      </c>
      <c r="J20" s="164" t="s">
        <v>469</v>
      </c>
      <c r="K20" s="167">
        <f t="shared" si="7"/>
        <v>1</v>
      </c>
      <c r="L20" s="168">
        <v>2</v>
      </c>
      <c r="M20" s="168">
        <v>2</v>
      </c>
      <c r="N20" s="175">
        <f t="shared" si="0"/>
        <v>1</v>
      </c>
      <c r="O20" s="164" t="s">
        <v>1203</v>
      </c>
      <c r="P20" s="167">
        <f t="shared" si="1"/>
        <v>1</v>
      </c>
      <c r="Q20" s="9"/>
      <c r="R20" s="9"/>
      <c r="S20" s="42">
        <f t="shared" si="2"/>
        <v>0</v>
      </c>
      <c r="T20" s="5"/>
      <c r="U20" s="39">
        <f t="shared" si="3"/>
        <v>1</v>
      </c>
      <c r="V20" s="9"/>
      <c r="W20" s="9"/>
      <c r="X20" s="42">
        <f t="shared" si="4"/>
        <v>0</v>
      </c>
      <c r="Y20" s="5"/>
      <c r="Z20" s="39">
        <f>IFERROR(IF(F20="Según demanda",(V20+Q20+L20+G20)/(H20+M20+R20+W20),(V20+Q20+L20+G20)/F20),0)</f>
        <v>1</v>
      </c>
    </row>
    <row r="21" spans="1:26" ht="285" x14ac:dyDescent="0.25">
      <c r="A21" s="205" t="s">
        <v>10</v>
      </c>
      <c r="B21" s="394"/>
      <c r="C21" s="208" t="s">
        <v>470</v>
      </c>
      <c r="D21" s="208" t="s">
        <v>467</v>
      </c>
      <c r="E21" s="208" t="s">
        <v>471</v>
      </c>
      <c r="F21" s="164" t="s">
        <v>461</v>
      </c>
      <c r="G21" s="168">
        <v>4</v>
      </c>
      <c r="H21" s="168">
        <v>4</v>
      </c>
      <c r="I21" s="175">
        <f t="shared" si="6"/>
        <v>1</v>
      </c>
      <c r="J21" s="164" t="s">
        <v>472</v>
      </c>
      <c r="K21" s="167">
        <f t="shared" si="7"/>
        <v>1</v>
      </c>
      <c r="L21" s="168">
        <v>1</v>
      </c>
      <c r="M21" s="168">
        <v>1</v>
      </c>
      <c r="N21" s="175">
        <f t="shared" si="0"/>
        <v>1</v>
      </c>
      <c r="O21" s="164" t="s">
        <v>1204</v>
      </c>
      <c r="P21" s="167">
        <f t="shared" si="1"/>
        <v>1</v>
      </c>
      <c r="Q21" s="9"/>
      <c r="R21" s="9"/>
      <c r="S21" s="42">
        <f t="shared" si="2"/>
        <v>0</v>
      </c>
      <c r="T21" s="5"/>
      <c r="U21" s="39">
        <f t="shared" si="3"/>
        <v>1</v>
      </c>
      <c r="V21" s="9"/>
      <c r="W21" s="9"/>
      <c r="X21" s="42">
        <f t="shared" si="4"/>
        <v>0</v>
      </c>
      <c r="Y21" s="5"/>
      <c r="Z21" s="39">
        <f t="shared" si="5"/>
        <v>1</v>
      </c>
    </row>
    <row r="22" spans="1:26" ht="57" x14ac:dyDescent="0.25">
      <c r="A22" s="205" t="s">
        <v>15</v>
      </c>
      <c r="B22" s="231" t="s">
        <v>473</v>
      </c>
      <c r="C22" s="231" t="s">
        <v>474</v>
      </c>
      <c r="D22" s="231" t="s">
        <v>475</v>
      </c>
      <c r="E22" s="208" t="s">
        <v>439</v>
      </c>
      <c r="F22" s="164" t="s">
        <v>447</v>
      </c>
      <c r="G22" s="168">
        <v>5</v>
      </c>
      <c r="H22" s="30">
        <v>5</v>
      </c>
      <c r="I22" s="42">
        <f t="shared" si="6"/>
        <v>1</v>
      </c>
      <c r="J22" s="5" t="s">
        <v>476</v>
      </c>
      <c r="K22" s="167">
        <f t="shared" si="7"/>
        <v>1</v>
      </c>
      <c r="L22" s="168">
        <v>4</v>
      </c>
      <c r="M22" s="9">
        <v>4</v>
      </c>
      <c r="N22" s="42">
        <f t="shared" si="0"/>
        <v>1</v>
      </c>
      <c r="O22" s="5" t="s">
        <v>476</v>
      </c>
      <c r="P22" s="167">
        <f t="shared" si="1"/>
        <v>1</v>
      </c>
      <c r="Q22" s="9"/>
      <c r="R22" s="9"/>
      <c r="S22" s="42">
        <f t="shared" si="2"/>
        <v>0</v>
      </c>
      <c r="T22" s="5"/>
      <c r="U22" s="39">
        <f t="shared" si="3"/>
        <v>1</v>
      </c>
      <c r="V22" s="9"/>
      <c r="W22" s="9"/>
      <c r="X22" s="42">
        <f t="shared" si="4"/>
        <v>0</v>
      </c>
      <c r="Y22" s="5"/>
      <c r="Z22" s="39">
        <f>IFERROR(IF(F22="Según demanda",(V22+Q22+L22+G22)/(H22+M22+R22+W22),(V22+Q22+L22+G22)/F22),0)</f>
        <v>1</v>
      </c>
    </row>
    <row r="23" spans="1:26" ht="71.25" x14ac:dyDescent="0.25">
      <c r="A23" s="205" t="s">
        <v>44</v>
      </c>
      <c r="B23" s="231" t="s">
        <v>477</v>
      </c>
      <c r="C23" s="231" t="s">
        <v>478</v>
      </c>
      <c r="D23" s="231" t="s">
        <v>479</v>
      </c>
      <c r="E23" s="208" t="s">
        <v>439</v>
      </c>
      <c r="F23" s="164" t="s">
        <v>447</v>
      </c>
      <c r="G23" s="168">
        <v>2</v>
      </c>
      <c r="H23" s="30">
        <v>2</v>
      </c>
      <c r="I23" s="42">
        <f t="shared" si="6"/>
        <v>1</v>
      </c>
      <c r="J23" s="5" t="s">
        <v>480</v>
      </c>
      <c r="K23" s="167">
        <f t="shared" si="7"/>
        <v>1</v>
      </c>
      <c r="L23" s="168">
        <v>1</v>
      </c>
      <c r="M23" s="9">
        <v>1</v>
      </c>
      <c r="N23" s="42">
        <f t="shared" si="0"/>
        <v>1</v>
      </c>
      <c r="O23" s="5" t="s">
        <v>1205</v>
      </c>
      <c r="P23" s="167">
        <f t="shared" si="1"/>
        <v>1</v>
      </c>
      <c r="Q23" s="9"/>
      <c r="R23" s="9"/>
      <c r="S23" s="42">
        <f t="shared" si="2"/>
        <v>0</v>
      </c>
      <c r="T23" s="5"/>
      <c r="U23" s="39">
        <f t="shared" si="3"/>
        <v>1</v>
      </c>
      <c r="V23" s="9"/>
      <c r="W23" s="9"/>
      <c r="X23" s="42">
        <f t="shared" si="4"/>
        <v>0</v>
      </c>
      <c r="Y23" s="5"/>
      <c r="Z23" s="39">
        <f t="shared" si="5"/>
        <v>1</v>
      </c>
    </row>
    <row r="24" spans="1:26" ht="285" x14ac:dyDescent="0.25">
      <c r="A24" s="205" t="s">
        <v>16</v>
      </c>
      <c r="B24" s="208" t="s">
        <v>481</v>
      </c>
      <c r="C24" s="209" t="s">
        <v>482</v>
      </c>
      <c r="D24" s="208" t="s">
        <v>483</v>
      </c>
      <c r="E24" s="208" t="s">
        <v>484</v>
      </c>
      <c r="F24" s="164" t="s">
        <v>447</v>
      </c>
      <c r="G24" s="168">
        <v>1</v>
      </c>
      <c r="H24" s="30">
        <v>1</v>
      </c>
      <c r="I24" s="42">
        <f t="shared" si="6"/>
        <v>1</v>
      </c>
      <c r="J24" s="5" t="s">
        <v>485</v>
      </c>
      <c r="K24" s="167">
        <f t="shared" si="7"/>
        <v>1</v>
      </c>
      <c r="L24" s="168">
        <v>1</v>
      </c>
      <c r="M24" s="9">
        <v>1</v>
      </c>
      <c r="N24" s="42">
        <f t="shared" si="0"/>
        <v>1</v>
      </c>
      <c r="O24" s="5" t="s">
        <v>1206</v>
      </c>
      <c r="P24" s="167">
        <f t="shared" si="1"/>
        <v>1</v>
      </c>
      <c r="Q24" s="9"/>
      <c r="R24" s="9"/>
      <c r="S24" s="42">
        <f t="shared" si="2"/>
        <v>0</v>
      </c>
      <c r="T24" s="5"/>
      <c r="U24" s="39">
        <f t="shared" si="3"/>
        <v>1</v>
      </c>
      <c r="V24" s="9"/>
      <c r="W24" s="9"/>
      <c r="X24" s="42">
        <f t="shared" si="4"/>
        <v>0</v>
      </c>
      <c r="Y24" s="5"/>
      <c r="Z24" s="39">
        <f t="shared" si="5"/>
        <v>1</v>
      </c>
    </row>
    <row r="25" spans="1:26" ht="57" x14ac:dyDescent="0.25">
      <c r="A25" s="50" t="s">
        <v>39</v>
      </c>
      <c r="B25" s="396" t="s">
        <v>486</v>
      </c>
      <c r="C25" s="176">
        <v>1</v>
      </c>
      <c r="D25" s="210" t="s">
        <v>487</v>
      </c>
      <c r="E25" s="208" t="s">
        <v>488</v>
      </c>
      <c r="F25" s="164">
        <v>2</v>
      </c>
      <c r="G25" s="168">
        <v>0</v>
      </c>
      <c r="H25" s="166">
        <v>0</v>
      </c>
      <c r="I25" s="175">
        <f t="shared" si="6"/>
        <v>0</v>
      </c>
      <c r="J25" s="10"/>
      <c r="K25" s="167">
        <f t="shared" si="7"/>
        <v>0</v>
      </c>
      <c r="L25" s="350">
        <v>1</v>
      </c>
      <c r="M25" s="9">
        <v>1</v>
      </c>
      <c r="N25" s="42">
        <f t="shared" ref="N25:N48" si="8">IFERROR((L25/M25),0)</f>
        <v>1</v>
      </c>
      <c r="O25" s="11" t="s">
        <v>1207</v>
      </c>
      <c r="P25" s="39">
        <f t="shared" ref="P25:P48" si="9">IFERROR(IF(F25="Según demanda",(L25+G25)/(H25+M25),(L25+G25)/F25),0)</f>
        <v>0.5</v>
      </c>
      <c r="Q25" s="5"/>
      <c r="R25" s="9"/>
      <c r="S25" s="42">
        <f t="shared" si="2"/>
        <v>0</v>
      </c>
      <c r="T25" s="10"/>
      <c r="U25" s="39">
        <f t="shared" si="3"/>
        <v>0.5</v>
      </c>
      <c r="V25" s="9"/>
      <c r="W25" s="9"/>
      <c r="X25" s="42">
        <f t="shared" si="4"/>
        <v>0</v>
      </c>
      <c r="Y25" s="10"/>
      <c r="Z25" s="39">
        <f t="shared" si="5"/>
        <v>0.5</v>
      </c>
    </row>
    <row r="26" spans="1:26" ht="85.5" x14ac:dyDescent="0.25">
      <c r="A26" s="50" t="s">
        <v>40</v>
      </c>
      <c r="B26" s="396"/>
      <c r="C26" s="177" t="s">
        <v>489</v>
      </c>
      <c r="D26" s="210" t="s">
        <v>490</v>
      </c>
      <c r="E26" s="210" t="s">
        <v>491</v>
      </c>
      <c r="F26" s="164">
        <v>1</v>
      </c>
      <c r="G26" s="168">
        <v>0</v>
      </c>
      <c r="H26" s="166">
        <v>0</v>
      </c>
      <c r="I26" s="175">
        <f t="shared" si="6"/>
        <v>0</v>
      </c>
      <c r="J26" s="10">
        <v>0</v>
      </c>
      <c r="K26" s="167">
        <f t="shared" si="7"/>
        <v>0</v>
      </c>
      <c r="L26" s="9">
        <v>0</v>
      </c>
      <c r="M26" s="9">
        <v>0</v>
      </c>
      <c r="N26" s="42">
        <f t="shared" si="8"/>
        <v>0</v>
      </c>
      <c r="O26" s="11">
        <v>0</v>
      </c>
      <c r="P26" s="39">
        <f t="shared" si="9"/>
        <v>0</v>
      </c>
      <c r="Q26" s="5"/>
      <c r="R26" s="9"/>
      <c r="S26" s="42">
        <f t="shared" si="2"/>
        <v>0</v>
      </c>
      <c r="T26" s="11"/>
      <c r="U26" s="39">
        <f t="shared" si="3"/>
        <v>0</v>
      </c>
      <c r="V26" s="9"/>
      <c r="W26" s="9"/>
      <c r="X26" s="42">
        <f t="shared" si="4"/>
        <v>0</v>
      </c>
      <c r="Y26" s="10"/>
      <c r="Z26" s="39">
        <f t="shared" si="5"/>
        <v>0</v>
      </c>
    </row>
    <row r="27" spans="1:26" ht="57" x14ac:dyDescent="0.25">
      <c r="A27" s="50" t="s">
        <v>41</v>
      </c>
      <c r="B27" s="396"/>
      <c r="C27" s="177" t="s">
        <v>492</v>
      </c>
      <c r="D27" s="210" t="s">
        <v>493</v>
      </c>
      <c r="E27" s="208" t="s">
        <v>494</v>
      </c>
      <c r="F27" s="164" t="s">
        <v>447</v>
      </c>
      <c r="G27" s="168">
        <v>0</v>
      </c>
      <c r="H27" s="166">
        <v>0</v>
      </c>
      <c r="I27" s="175">
        <f t="shared" si="6"/>
        <v>0</v>
      </c>
      <c r="J27" s="10"/>
      <c r="K27" s="167">
        <f t="shared" si="7"/>
        <v>0</v>
      </c>
      <c r="L27" s="9">
        <v>1</v>
      </c>
      <c r="M27" s="9">
        <v>1</v>
      </c>
      <c r="N27" s="42">
        <f t="shared" si="8"/>
        <v>1</v>
      </c>
      <c r="O27" s="10" t="s">
        <v>1152</v>
      </c>
      <c r="P27" s="39">
        <f t="shared" si="9"/>
        <v>1</v>
      </c>
      <c r="Q27" s="5"/>
      <c r="R27" s="9"/>
      <c r="S27" s="42">
        <f t="shared" si="2"/>
        <v>0</v>
      </c>
      <c r="T27" s="10"/>
      <c r="U27" s="39">
        <f t="shared" si="3"/>
        <v>1</v>
      </c>
      <c r="V27" s="9"/>
      <c r="W27" s="9"/>
      <c r="X27" s="42">
        <f t="shared" si="4"/>
        <v>0</v>
      </c>
      <c r="Y27" s="10"/>
      <c r="Z27" s="39">
        <f t="shared" si="5"/>
        <v>1</v>
      </c>
    </row>
    <row r="28" spans="1:26" ht="85.5" x14ac:dyDescent="0.25">
      <c r="A28" s="50" t="s">
        <v>41</v>
      </c>
      <c r="B28" s="396"/>
      <c r="C28" s="177" t="s">
        <v>527</v>
      </c>
      <c r="D28" s="210" t="s">
        <v>528</v>
      </c>
      <c r="E28" s="210" t="s">
        <v>439</v>
      </c>
      <c r="F28" s="164" t="s">
        <v>529</v>
      </c>
      <c r="G28" s="168">
        <v>0</v>
      </c>
      <c r="H28" s="166">
        <v>0</v>
      </c>
      <c r="I28" s="175">
        <f t="shared" si="6"/>
        <v>0</v>
      </c>
      <c r="J28" s="178"/>
      <c r="K28" s="167">
        <f t="shared" si="7"/>
        <v>0</v>
      </c>
      <c r="L28" s="9">
        <v>0</v>
      </c>
      <c r="M28" s="194">
        <v>0</v>
      </c>
      <c r="N28" s="42">
        <f t="shared" si="8"/>
        <v>0</v>
      </c>
      <c r="O28" s="11" t="s">
        <v>1153</v>
      </c>
      <c r="P28" s="39">
        <f t="shared" si="9"/>
        <v>0</v>
      </c>
      <c r="Q28" s="5"/>
      <c r="R28" s="9"/>
      <c r="S28" s="42">
        <f t="shared" si="2"/>
        <v>0</v>
      </c>
      <c r="T28" s="10"/>
      <c r="U28" s="39">
        <f t="shared" si="3"/>
        <v>0</v>
      </c>
      <c r="V28" s="9"/>
      <c r="W28" s="9"/>
      <c r="X28" s="42">
        <f t="shared" si="4"/>
        <v>0</v>
      </c>
      <c r="Y28" s="10"/>
      <c r="Z28" s="39">
        <f t="shared" si="5"/>
        <v>0</v>
      </c>
    </row>
    <row r="29" spans="1:26" ht="57" x14ac:dyDescent="0.25">
      <c r="A29" s="50" t="s">
        <v>41</v>
      </c>
      <c r="B29" s="396"/>
      <c r="C29" s="177" t="s">
        <v>496</v>
      </c>
      <c r="D29" s="210" t="s">
        <v>497</v>
      </c>
      <c r="E29" s="210" t="s">
        <v>439</v>
      </c>
      <c r="F29" s="179" t="s">
        <v>447</v>
      </c>
      <c r="G29" s="168">
        <v>6222</v>
      </c>
      <c r="H29" s="166">
        <v>6222</v>
      </c>
      <c r="I29" s="175">
        <f t="shared" si="6"/>
        <v>1</v>
      </c>
      <c r="J29" s="180" t="s">
        <v>498</v>
      </c>
      <c r="K29" s="167">
        <f t="shared" si="7"/>
        <v>1</v>
      </c>
      <c r="L29" s="9">
        <v>5929</v>
      </c>
      <c r="M29" s="9">
        <v>5929</v>
      </c>
      <c r="N29" s="42">
        <f t="shared" si="8"/>
        <v>1</v>
      </c>
      <c r="O29" s="180" t="s">
        <v>498</v>
      </c>
      <c r="P29" s="39">
        <f t="shared" si="9"/>
        <v>1</v>
      </c>
      <c r="Q29" s="5"/>
      <c r="R29" s="9"/>
      <c r="S29" s="42">
        <f t="shared" si="2"/>
        <v>0</v>
      </c>
      <c r="T29" s="10"/>
      <c r="U29" s="39">
        <f t="shared" si="3"/>
        <v>1</v>
      </c>
      <c r="V29" s="9"/>
      <c r="W29" s="9"/>
      <c r="X29" s="42">
        <f t="shared" si="4"/>
        <v>0</v>
      </c>
      <c r="Y29" s="11"/>
      <c r="Z29" s="39">
        <f t="shared" si="5"/>
        <v>1</v>
      </c>
    </row>
    <row r="30" spans="1:26" ht="85.5" x14ac:dyDescent="0.25">
      <c r="A30" s="50" t="s">
        <v>41</v>
      </c>
      <c r="B30" s="396"/>
      <c r="C30" s="177" t="s">
        <v>563</v>
      </c>
      <c r="D30" s="210" t="s">
        <v>564</v>
      </c>
      <c r="E30" s="210" t="s">
        <v>439</v>
      </c>
      <c r="F30" s="181" t="s">
        <v>529</v>
      </c>
      <c r="G30" s="168">
        <v>0</v>
      </c>
      <c r="H30" s="166">
        <v>0</v>
      </c>
      <c r="I30" s="175">
        <f t="shared" si="6"/>
        <v>0</v>
      </c>
      <c r="J30" s="10" t="s">
        <v>495</v>
      </c>
      <c r="K30" s="167">
        <f t="shared" si="7"/>
        <v>0</v>
      </c>
      <c r="L30" s="9">
        <v>2</v>
      </c>
      <c r="M30" s="9">
        <v>2</v>
      </c>
      <c r="N30" s="42">
        <f t="shared" si="8"/>
        <v>1</v>
      </c>
      <c r="O30" s="11" t="s">
        <v>1154</v>
      </c>
      <c r="P30" s="39">
        <f t="shared" si="9"/>
        <v>0</v>
      </c>
      <c r="Q30" s="5"/>
      <c r="R30" s="9"/>
      <c r="S30" s="42">
        <f t="shared" si="2"/>
        <v>0</v>
      </c>
      <c r="T30" s="10"/>
      <c r="U30" s="39">
        <f t="shared" si="3"/>
        <v>0</v>
      </c>
      <c r="V30" s="9"/>
      <c r="W30" s="9"/>
      <c r="X30" s="42">
        <f t="shared" si="4"/>
        <v>0</v>
      </c>
      <c r="Y30" s="10"/>
      <c r="Z30" s="39">
        <f t="shared" si="5"/>
        <v>0</v>
      </c>
    </row>
    <row r="31" spans="1:26" ht="128.25" x14ac:dyDescent="0.25">
      <c r="A31" s="392" t="s">
        <v>45</v>
      </c>
      <c r="B31" s="394" t="s">
        <v>499</v>
      </c>
      <c r="C31" s="213" t="s">
        <v>500</v>
      </c>
      <c r="D31" s="213" t="s">
        <v>501</v>
      </c>
      <c r="E31" s="208" t="s">
        <v>502</v>
      </c>
      <c r="F31" s="179" t="s">
        <v>447</v>
      </c>
      <c r="G31" s="168">
        <v>3</v>
      </c>
      <c r="H31" s="166">
        <v>3</v>
      </c>
      <c r="I31" s="175">
        <f t="shared" si="6"/>
        <v>1</v>
      </c>
      <c r="J31" s="180" t="s">
        <v>503</v>
      </c>
      <c r="K31" s="167">
        <f t="shared" si="7"/>
        <v>1</v>
      </c>
      <c r="L31" s="9">
        <v>21</v>
      </c>
      <c r="M31" s="9">
        <v>9</v>
      </c>
      <c r="N31" s="42">
        <f t="shared" si="8"/>
        <v>2.3333333333333335</v>
      </c>
      <c r="O31" s="10" t="s">
        <v>1155</v>
      </c>
      <c r="P31" s="39">
        <f t="shared" si="9"/>
        <v>2</v>
      </c>
      <c r="Q31" s="5"/>
      <c r="R31" s="9"/>
      <c r="S31" s="42">
        <f t="shared" si="2"/>
        <v>0</v>
      </c>
      <c r="T31" s="10"/>
      <c r="U31" s="39">
        <f t="shared" si="3"/>
        <v>2</v>
      </c>
      <c r="V31" s="9"/>
      <c r="W31" s="9"/>
      <c r="X31" s="42">
        <f t="shared" si="4"/>
        <v>0</v>
      </c>
      <c r="Y31" s="5"/>
      <c r="Z31" s="39">
        <f t="shared" si="5"/>
        <v>2</v>
      </c>
    </row>
    <row r="32" spans="1:26" ht="99.75" x14ac:dyDescent="0.25">
      <c r="A32" s="392"/>
      <c r="B32" s="394"/>
      <c r="C32" s="213" t="s">
        <v>565</v>
      </c>
      <c r="D32" s="403" t="s">
        <v>504</v>
      </c>
      <c r="E32" s="170" t="s">
        <v>505</v>
      </c>
      <c r="F32" s="182" t="s">
        <v>447</v>
      </c>
      <c r="G32" s="183">
        <v>0</v>
      </c>
      <c r="H32" s="169">
        <v>0</v>
      </c>
      <c r="I32" s="42">
        <f t="shared" si="6"/>
        <v>0</v>
      </c>
      <c r="J32" s="208" t="s">
        <v>566</v>
      </c>
      <c r="K32" s="167">
        <f t="shared" si="7"/>
        <v>0</v>
      </c>
      <c r="L32" s="313">
        <v>1</v>
      </c>
      <c r="M32" s="194">
        <v>1</v>
      </c>
      <c r="N32" s="42">
        <f t="shared" si="8"/>
        <v>1</v>
      </c>
      <c r="O32" s="188" t="s">
        <v>1156</v>
      </c>
      <c r="P32" s="39">
        <f t="shared" si="9"/>
        <v>1</v>
      </c>
      <c r="Q32" s="194"/>
      <c r="R32" s="194"/>
      <c r="S32" s="42">
        <f t="shared" si="2"/>
        <v>0</v>
      </c>
      <c r="T32" s="188"/>
      <c r="U32" s="39">
        <f t="shared" si="3"/>
        <v>1</v>
      </c>
      <c r="V32" s="194"/>
      <c r="W32" s="194"/>
      <c r="X32" s="42">
        <f t="shared" si="4"/>
        <v>0</v>
      </c>
      <c r="Y32" s="35"/>
      <c r="Z32" s="39">
        <f t="shared" si="5"/>
        <v>1</v>
      </c>
    </row>
    <row r="33" spans="1:26" ht="71.25" x14ac:dyDescent="0.25">
      <c r="A33" s="392"/>
      <c r="B33" s="394"/>
      <c r="C33" s="213" t="s">
        <v>506</v>
      </c>
      <c r="D33" s="403"/>
      <c r="E33" s="170" t="s">
        <v>507</v>
      </c>
      <c r="F33" s="182" t="s">
        <v>447</v>
      </c>
      <c r="G33" s="183">
        <v>0</v>
      </c>
      <c r="H33" s="169">
        <v>0</v>
      </c>
      <c r="I33" s="42">
        <f t="shared" si="6"/>
        <v>0</v>
      </c>
      <c r="J33" s="208" t="s">
        <v>566</v>
      </c>
      <c r="K33" s="167">
        <f t="shared" si="7"/>
        <v>0</v>
      </c>
      <c r="L33" s="313">
        <v>0</v>
      </c>
      <c r="M33" s="194">
        <v>0</v>
      </c>
      <c r="N33" s="42">
        <f t="shared" si="8"/>
        <v>0</v>
      </c>
      <c r="O33" s="188" t="s">
        <v>1157</v>
      </c>
      <c r="P33" s="39">
        <f t="shared" si="9"/>
        <v>0</v>
      </c>
      <c r="Q33" s="194"/>
      <c r="R33" s="194"/>
      <c r="S33" s="42">
        <f t="shared" si="2"/>
        <v>0</v>
      </c>
      <c r="T33" s="188"/>
      <c r="U33" s="39">
        <f t="shared" si="3"/>
        <v>0</v>
      </c>
      <c r="V33" s="194"/>
      <c r="W33" s="194"/>
      <c r="X33" s="42">
        <f t="shared" si="4"/>
        <v>0</v>
      </c>
      <c r="Y33" s="188"/>
      <c r="Z33" s="39">
        <f t="shared" si="5"/>
        <v>0</v>
      </c>
    </row>
    <row r="34" spans="1:26" ht="142.5" x14ac:dyDescent="0.25">
      <c r="A34" s="392"/>
      <c r="B34" s="394"/>
      <c r="C34" s="213" t="s">
        <v>508</v>
      </c>
      <c r="D34" s="213" t="s">
        <v>509</v>
      </c>
      <c r="E34" s="208" t="s">
        <v>510</v>
      </c>
      <c r="F34" s="182" t="s">
        <v>447</v>
      </c>
      <c r="G34" s="183">
        <v>0</v>
      </c>
      <c r="H34" s="169">
        <v>0</v>
      </c>
      <c r="I34" s="42">
        <f t="shared" si="6"/>
        <v>0</v>
      </c>
      <c r="J34" s="208" t="s">
        <v>566</v>
      </c>
      <c r="K34" s="167">
        <f t="shared" si="7"/>
        <v>0</v>
      </c>
      <c r="L34" s="313">
        <v>4</v>
      </c>
      <c r="M34" s="194">
        <v>4</v>
      </c>
      <c r="N34" s="42">
        <f t="shared" si="8"/>
        <v>1</v>
      </c>
      <c r="O34" s="328" t="s">
        <v>1162</v>
      </c>
      <c r="P34" s="39">
        <f t="shared" si="9"/>
        <v>1</v>
      </c>
      <c r="Q34" s="194"/>
      <c r="R34" s="194"/>
      <c r="S34" s="42">
        <f t="shared" si="2"/>
        <v>0</v>
      </c>
      <c r="T34" s="28"/>
      <c r="U34" s="39">
        <f t="shared" si="3"/>
        <v>1</v>
      </c>
      <c r="V34" s="194"/>
      <c r="W34" s="194"/>
      <c r="X34" s="42">
        <f t="shared" si="4"/>
        <v>0</v>
      </c>
      <c r="Y34" s="35"/>
      <c r="Z34" s="39">
        <f t="shared" si="5"/>
        <v>1</v>
      </c>
    </row>
    <row r="35" spans="1:26" ht="143.25" x14ac:dyDescent="0.25">
      <c r="A35" s="392"/>
      <c r="B35" s="394"/>
      <c r="C35" s="213" t="s">
        <v>511</v>
      </c>
      <c r="D35" s="184" t="s">
        <v>512</v>
      </c>
      <c r="E35" s="208" t="s">
        <v>513</v>
      </c>
      <c r="F35" s="182" t="s">
        <v>447</v>
      </c>
      <c r="G35" s="183">
        <v>0</v>
      </c>
      <c r="H35" s="169">
        <v>0</v>
      </c>
      <c r="I35" s="42">
        <f t="shared" si="6"/>
        <v>0</v>
      </c>
      <c r="J35" s="208" t="s">
        <v>566</v>
      </c>
      <c r="K35" s="167">
        <f t="shared" si="7"/>
        <v>0</v>
      </c>
      <c r="L35" s="313">
        <v>2</v>
      </c>
      <c r="M35" s="194">
        <v>2</v>
      </c>
      <c r="N35" s="42">
        <f t="shared" si="8"/>
        <v>1</v>
      </c>
      <c r="O35" s="35" t="s">
        <v>1158</v>
      </c>
      <c r="P35" s="39">
        <f t="shared" si="9"/>
        <v>1</v>
      </c>
      <c r="Q35" s="194"/>
      <c r="R35" s="194"/>
      <c r="S35" s="42">
        <f t="shared" si="2"/>
        <v>0</v>
      </c>
      <c r="T35" s="28"/>
      <c r="U35" s="39">
        <f t="shared" si="3"/>
        <v>1</v>
      </c>
      <c r="V35" s="194"/>
      <c r="W35" s="194"/>
      <c r="X35" s="42">
        <f t="shared" si="4"/>
        <v>0</v>
      </c>
      <c r="Y35" s="28"/>
      <c r="Z35" s="39">
        <f t="shared" si="5"/>
        <v>1</v>
      </c>
    </row>
    <row r="36" spans="1:26" ht="114" x14ac:dyDescent="0.25">
      <c r="A36" s="392"/>
      <c r="B36" s="394"/>
      <c r="C36" s="213" t="s">
        <v>514</v>
      </c>
      <c r="D36" s="213" t="s">
        <v>515</v>
      </c>
      <c r="E36" s="208" t="s">
        <v>516</v>
      </c>
      <c r="F36" s="182">
        <v>4</v>
      </c>
      <c r="G36" s="183">
        <v>1</v>
      </c>
      <c r="H36" s="169">
        <v>1</v>
      </c>
      <c r="I36" s="42">
        <f t="shared" si="6"/>
        <v>1</v>
      </c>
      <c r="J36" s="208" t="s">
        <v>567</v>
      </c>
      <c r="K36" s="167">
        <f t="shared" si="7"/>
        <v>0.25</v>
      </c>
      <c r="L36" s="313">
        <v>8</v>
      </c>
      <c r="M36" s="194">
        <v>8</v>
      </c>
      <c r="N36" s="42">
        <f t="shared" si="8"/>
        <v>1</v>
      </c>
      <c r="O36" s="35" t="s">
        <v>1159</v>
      </c>
      <c r="P36" s="39">
        <f t="shared" si="9"/>
        <v>2.25</v>
      </c>
      <c r="Q36" s="194"/>
      <c r="R36" s="194"/>
      <c r="S36" s="42">
        <f t="shared" si="2"/>
        <v>0</v>
      </c>
      <c r="T36" s="35"/>
      <c r="U36" s="39">
        <f t="shared" si="3"/>
        <v>2.25</v>
      </c>
      <c r="V36" s="194"/>
      <c r="W36" s="194"/>
      <c r="X36" s="42">
        <f t="shared" si="4"/>
        <v>0</v>
      </c>
      <c r="Y36" s="35"/>
      <c r="Z36" s="39">
        <f t="shared" si="5"/>
        <v>2.25</v>
      </c>
    </row>
    <row r="37" spans="1:26" ht="85.5" x14ac:dyDescent="0.25">
      <c r="A37" s="392"/>
      <c r="B37" s="394"/>
      <c r="C37" s="213" t="s">
        <v>517</v>
      </c>
      <c r="D37" s="213" t="s">
        <v>518</v>
      </c>
      <c r="E37" s="208" t="s">
        <v>519</v>
      </c>
      <c r="F37" s="182">
        <v>4</v>
      </c>
      <c r="G37" s="183">
        <v>0</v>
      </c>
      <c r="H37" s="169">
        <v>0</v>
      </c>
      <c r="I37" s="42">
        <f t="shared" si="6"/>
        <v>0</v>
      </c>
      <c r="J37" s="208" t="s">
        <v>568</v>
      </c>
      <c r="K37" s="167">
        <f t="shared" si="7"/>
        <v>0</v>
      </c>
      <c r="L37" s="313">
        <v>1</v>
      </c>
      <c r="M37" s="194">
        <v>1</v>
      </c>
      <c r="N37" s="42">
        <f t="shared" si="8"/>
        <v>1</v>
      </c>
      <c r="O37" s="35" t="s">
        <v>1160</v>
      </c>
      <c r="P37" s="39">
        <f t="shared" si="9"/>
        <v>0.25</v>
      </c>
      <c r="Q37" s="194"/>
      <c r="R37" s="194"/>
      <c r="S37" s="42">
        <f t="shared" si="2"/>
        <v>0</v>
      </c>
      <c r="T37" s="197"/>
      <c r="U37" s="39">
        <f t="shared" si="3"/>
        <v>0.25</v>
      </c>
      <c r="V37" s="194"/>
      <c r="W37" s="194"/>
      <c r="X37" s="42">
        <f t="shared" si="4"/>
        <v>0</v>
      </c>
      <c r="Y37" s="35"/>
      <c r="Z37" s="39">
        <f t="shared" si="5"/>
        <v>0.25</v>
      </c>
    </row>
    <row r="38" spans="1:26" ht="71.25" x14ac:dyDescent="0.25">
      <c r="A38" s="392"/>
      <c r="B38" s="394"/>
      <c r="C38" s="213" t="s">
        <v>520</v>
      </c>
      <c r="D38" s="213" t="s">
        <v>521</v>
      </c>
      <c r="E38" s="208" t="s">
        <v>522</v>
      </c>
      <c r="F38" s="182" t="s">
        <v>447</v>
      </c>
      <c r="G38" s="183">
        <v>0</v>
      </c>
      <c r="H38" s="169">
        <v>0</v>
      </c>
      <c r="I38" s="42">
        <f t="shared" si="6"/>
        <v>0</v>
      </c>
      <c r="J38" s="208" t="s">
        <v>523</v>
      </c>
      <c r="K38" s="167">
        <f t="shared" si="7"/>
        <v>0</v>
      </c>
      <c r="L38" s="313"/>
      <c r="M38" s="194"/>
      <c r="N38" s="42">
        <f t="shared" si="8"/>
        <v>0</v>
      </c>
      <c r="O38" s="35" t="s">
        <v>1161</v>
      </c>
      <c r="P38" s="39">
        <f t="shared" si="9"/>
        <v>0</v>
      </c>
      <c r="Q38" s="194"/>
      <c r="R38" s="194"/>
      <c r="S38" s="42">
        <f t="shared" si="2"/>
        <v>0</v>
      </c>
      <c r="T38" s="35"/>
      <c r="U38" s="39">
        <f t="shared" si="3"/>
        <v>0</v>
      </c>
      <c r="V38" s="194"/>
      <c r="W38" s="194"/>
      <c r="X38" s="42">
        <f t="shared" si="4"/>
        <v>0</v>
      </c>
      <c r="Y38" s="35"/>
      <c r="Z38" s="39">
        <f t="shared" si="5"/>
        <v>0</v>
      </c>
    </row>
    <row r="39" spans="1:26" ht="71.25" x14ac:dyDescent="0.25">
      <c r="A39" s="383" t="s">
        <v>38</v>
      </c>
      <c r="B39" s="382" t="s">
        <v>402</v>
      </c>
      <c r="C39" s="211" t="s">
        <v>403</v>
      </c>
      <c r="D39" s="394" t="s">
        <v>404</v>
      </c>
      <c r="E39" s="208"/>
      <c r="F39" s="164">
        <v>1</v>
      </c>
      <c r="G39" s="165">
        <v>0.5</v>
      </c>
      <c r="H39" s="166">
        <v>1</v>
      </c>
      <c r="I39" s="42">
        <f t="shared" si="6"/>
        <v>0.5</v>
      </c>
      <c r="J39" s="164" t="s">
        <v>405</v>
      </c>
      <c r="K39" s="167">
        <f t="shared" si="7"/>
        <v>0.5</v>
      </c>
      <c r="L39" s="332">
        <v>0.5</v>
      </c>
      <c r="M39" s="168">
        <v>1</v>
      </c>
      <c r="N39" s="42">
        <f t="shared" si="8"/>
        <v>0.5</v>
      </c>
      <c r="O39" s="180" t="s">
        <v>1163</v>
      </c>
      <c r="P39" s="167">
        <f t="shared" si="9"/>
        <v>1</v>
      </c>
      <c r="Q39" s="9"/>
      <c r="R39" s="9"/>
      <c r="S39" s="42">
        <f t="shared" si="2"/>
        <v>0</v>
      </c>
      <c r="T39" s="5"/>
      <c r="U39" s="39">
        <f t="shared" si="3"/>
        <v>1</v>
      </c>
      <c r="V39" s="9"/>
      <c r="W39" s="9"/>
      <c r="X39" s="42">
        <f t="shared" si="4"/>
        <v>0</v>
      </c>
      <c r="Y39" s="5"/>
      <c r="Z39" s="39">
        <f>IFERROR(IF(F39="Según demanda",(V39+Q39+L39+G39)/(H39+M39+R39+W39),(V39+Q39+L39+G39)/F39),0)</f>
        <v>1</v>
      </c>
    </row>
    <row r="40" spans="1:26" ht="71.25" x14ac:dyDescent="0.25">
      <c r="A40" s="384"/>
      <c r="B40" s="382"/>
      <c r="C40" s="211" t="s">
        <v>406</v>
      </c>
      <c r="D40" s="394"/>
      <c r="E40" s="208"/>
      <c r="F40" s="164">
        <v>1</v>
      </c>
      <c r="G40" s="165">
        <v>0.5</v>
      </c>
      <c r="H40" s="166">
        <v>1</v>
      </c>
      <c r="I40" s="42">
        <f t="shared" si="6"/>
        <v>0.5</v>
      </c>
      <c r="J40" s="164" t="s">
        <v>407</v>
      </c>
      <c r="K40" s="167">
        <f t="shared" si="7"/>
        <v>0.5</v>
      </c>
      <c r="L40" s="332">
        <v>0.5</v>
      </c>
      <c r="M40" s="168">
        <v>1</v>
      </c>
      <c r="N40" s="42">
        <f t="shared" si="8"/>
        <v>0.5</v>
      </c>
      <c r="O40" s="180" t="s">
        <v>1164</v>
      </c>
      <c r="P40" s="167">
        <f t="shared" si="9"/>
        <v>1</v>
      </c>
      <c r="Q40" s="9"/>
      <c r="R40" s="9"/>
      <c r="S40" s="42">
        <f t="shared" si="2"/>
        <v>0</v>
      </c>
      <c r="T40" s="5"/>
      <c r="U40" s="39">
        <f t="shared" si="3"/>
        <v>1</v>
      </c>
      <c r="V40" s="9"/>
      <c r="W40" s="9"/>
      <c r="X40" s="42">
        <f t="shared" si="4"/>
        <v>0</v>
      </c>
      <c r="Y40" s="5"/>
      <c r="Z40" s="39">
        <f>IFERROR(IF(F40="Según demanda",(V40+Q40+L40+G40)/(H40+M40+R40+W40),(V40+Q40+L40+G40)/F40),0)</f>
        <v>1</v>
      </c>
    </row>
    <row r="41" spans="1:26" ht="71.25" x14ac:dyDescent="0.25">
      <c r="A41" s="384"/>
      <c r="B41" s="382"/>
      <c r="C41" s="211" t="s">
        <v>408</v>
      </c>
      <c r="D41" s="394"/>
      <c r="E41" s="208"/>
      <c r="F41" s="164">
        <v>1</v>
      </c>
      <c r="G41" s="168">
        <v>0</v>
      </c>
      <c r="H41" s="166">
        <v>0</v>
      </c>
      <c r="I41" s="42">
        <f t="shared" si="6"/>
        <v>0</v>
      </c>
      <c r="J41" s="164"/>
      <c r="K41" s="167">
        <f t="shared" si="7"/>
        <v>0</v>
      </c>
      <c r="L41" s="332">
        <v>0.3</v>
      </c>
      <c r="M41" s="168">
        <v>1</v>
      </c>
      <c r="N41" s="42">
        <f t="shared" si="8"/>
        <v>0.3</v>
      </c>
      <c r="O41" s="180" t="s">
        <v>1165</v>
      </c>
      <c r="P41" s="167">
        <f t="shared" si="9"/>
        <v>0.3</v>
      </c>
      <c r="Q41" s="9"/>
      <c r="R41" s="9"/>
      <c r="S41" s="42">
        <f t="shared" si="2"/>
        <v>0</v>
      </c>
      <c r="T41" s="52"/>
      <c r="U41" s="39">
        <f t="shared" si="3"/>
        <v>0.3</v>
      </c>
      <c r="V41" s="9"/>
      <c r="W41" s="9"/>
      <c r="X41" s="42">
        <f t="shared" si="4"/>
        <v>0</v>
      </c>
      <c r="Y41" s="52"/>
      <c r="Z41" s="39">
        <f>IFERROR(IF(F41="Según demanda",(V41+Q41+L41+G41)/(H41+M41+R41+W41),(V41+Q41+L41+G41)/F41),0)</f>
        <v>0.3</v>
      </c>
    </row>
    <row r="42" spans="1:26" ht="99.75" x14ac:dyDescent="0.25">
      <c r="A42" s="384"/>
      <c r="B42" s="382"/>
      <c r="C42" s="211" t="s">
        <v>409</v>
      </c>
      <c r="D42" s="394"/>
      <c r="E42" s="208" t="s">
        <v>410</v>
      </c>
      <c r="F42" s="164">
        <v>3</v>
      </c>
      <c r="G42" s="168">
        <v>0</v>
      </c>
      <c r="H42" s="169">
        <v>0</v>
      </c>
      <c r="I42" s="42">
        <f t="shared" si="6"/>
        <v>0</v>
      </c>
      <c r="J42" s="164" t="s">
        <v>411</v>
      </c>
      <c r="K42" s="167">
        <f t="shared" si="7"/>
        <v>0</v>
      </c>
      <c r="L42" s="332">
        <v>0.5</v>
      </c>
      <c r="M42" s="168">
        <v>3</v>
      </c>
      <c r="N42" s="42">
        <f t="shared" si="8"/>
        <v>0.16666666666666666</v>
      </c>
      <c r="O42" s="180" t="s">
        <v>1166</v>
      </c>
      <c r="P42" s="167">
        <f t="shared" si="9"/>
        <v>0.16666666666666666</v>
      </c>
      <c r="Q42" s="9"/>
      <c r="R42" s="9"/>
      <c r="S42" s="42">
        <f t="shared" si="2"/>
        <v>0</v>
      </c>
      <c r="T42" s="53"/>
      <c r="U42" s="39">
        <f t="shared" si="3"/>
        <v>0.16666666666666666</v>
      </c>
      <c r="V42" s="9"/>
      <c r="W42" s="98"/>
      <c r="X42" s="42">
        <f t="shared" si="4"/>
        <v>0</v>
      </c>
      <c r="Y42" s="52"/>
      <c r="Z42" s="39">
        <f t="shared" ref="Z42:Z47" si="10">IFERROR(IF(F42="Según demanda",(V42+Q42+L42+G42)/(H42+M42+R42+W42),(V42+Q42+L42+G42)/F42),0)</f>
        <v>0.16666666666666666</v>
      </c>
    </row>
    <row r="43" spans="1:26" ht="228" x14ac:dyDescent="0.25">
      <c r="A43" s="384"/>
      <c r="B43" s="170" t="s">
        <v>412</v>
      </c>
      <c r="C43" s="211" t="s">
        <v>413</v>
      </c>
      <c r="D43" s="208" t="s">
        <v>414</v>
      </c>
      <c r="E43" s="208"/>
      <c r="F43" s="164">
        <v>5</v>
      </c>
      <c r="G43" s="168">
        <v>5</v>
      </c>
      <c r="H43" s="169">
        <v>5</v>
      </c>
      <c r="I43" s="42">
        <f t="shared" si="6"/>
        <v>1</v>
      </c>
      <c r="J43" s="171" t="s">
        <v>415</v>
      </c>
      <c r="K43" s="167">
        <f t="shared" si="7"/>
        <v>1</v>
      </c>
      <c r="L43" s="9">
        <v>3</v>
      </c>
      <c r="M43" s="168">
        <v>3</v>
      </c>
      <c r="N43" s="42">
        <f t="shared" si="8"/>
        <v>1</v>
      </c>
      <c r="O43" s="171" t="s">
        <v>1167</v>
      </c>
      <c r="P43" s="167">
        <f t="shared" si="9"/>
        <v>1.6</v>
      </c>
      <c r="Q43" s="9"/>
      <c r="R43" s="9"/>
      <c r="S43" s="42">
        <f t="shared" si="2"/>
        <v>0</v>
      </c>
      <c r="T43" s="11"/>
      <c r="U43" s="39">
        <f t="shared" si="3"/>
        <v>1.6</v>
      </c>
      <c r="V43" s="9"/>
      <c r="W43" s="9"/>
      <c r="X43" s="42">
        <f t="shared" si="4"/>
        <v>0</v>
      </c>
      <c r="Y43" s="52"/>
      <c r="Z43" s="39">
        <f t="shared" si="10"/>
        <v>1.6</v>
      </c>
    </row>
    <row r="44" spans="1:26" ht="99.75" x14ac:dyDescent="0.25">
      <c r="A44" s="384"/>
      <c r="B44" s="211" t="s">
        <v>416</v>
      </c>
      <c r="C44" s="211" t="s">
        <v>417</v>
      </c>
      <c r="D44" s="208" t="s">
        <v>418</v>
      </c>
      <c r="E44" s="208" t="s">
        <v>419</v>
      </c>
      <c r="F44" s="164">
        <v>42</v>
      </c>
      <c r="G44" s="168">
        <v>44</v>
      </c>
      <c r="H44" s="166">
        <v>42</v>
      </c>
      <c r="I44" s="42">
        <f t="shared" si="6"/>
        <v>1.0476190476190477</v>
      </c>
      <c r="J44" s="172" t="s">
        <v>420</v>
      </c>
      <c r="K44" s="167">
        <f t="shared" si="7"/>
        <v>1.0476190476190477</v>
      </c>
      <c r="L44" s="9">
        <v>54</v>
      </c>
      <c r="M44" s="168">
        <v>62</v>
      </c>
      <c r="N44" s="42">
        <f t="shared" si="8"/>
        <v>0.87096774193548387</v>
      </c>
      <c r="O44" s="329"/>
      <c r="P44" s="167">
        <f t="shared" si="9"/>
        <v>2.3333333333333335</v>
      </c>
      <c r="Q44" s="28"/>
      <c r="R44" s="27"/>
      <c r="S44" s="29">
        <f t="shared" si="2"/>
        <v>0</v>
      </c>
      <c r="T44" s="28"/>
      <c r="U44" s="39">
        <f t="shared" si="3"/>
        <v>2.3333333333333335</v>
      </c>
      <c r="V44" s="28"/>
      <c r="W44" s="27"/>
      <c r="X44" s="29">
        <f t="shared" si="4"/>
        <v>0</v>
      </c>
      <c r="Y44" s="28"/>
      <c r="Z44" s="51">
        <f t="shared" si="10"/>
        <v>2.3333333333333335</v>
      </c>
    </row>
    <row r="45" spans="1:26" ht="85.5" x14ac:dyDescent="0.25">
      <c r="A45" s="384"/>
      <c r="B45" s="382" t="s">
        <v>421</v>
      </c>
      <c r="C45" s="211" t="s">
        <v>422</v>
      </c>
      <c r="D45" s="208" t="s">
        <v>423</v>
      </c>
      <c r="E45" s="208" t="s">
        <v>424</v>
      </c>
      <c r="F45" s="164">
        <v>135</v>
      </c>
      <c r="G45" s="173">
        <v>135</v>
      </c>
      <c r="H45" s="169">
        <v>135</v>
      </c>
      <c r="I45" s="42">
        <f t="shared" si="6"/>
        <v>1</v>
      </c>
      <c r="J45" s="164" t="s">
        <v>425</v>
      </c>
      <c r="K45" s="167">
        <f t="shared" si="7"/>
        <v>1</v>
      </c>
      <c r="L45" s="317">
        <f>85+22+37</f>
        <v>144</v>
      </c>
      <c r="M45" s="173">
        <f>85+22+37</f>
        <v>144</v>
      </c>
      <c r="N45" s="42">
        <f t="shared" si="8"/>
        <v>1</v>
      </c>
      <c r="O45" s="330" t="s">
        <v>1168</v>
      </c>
      <c r="P45" s="167">
        <f t="shared" si="9"/>
        <v>2.0666666666666669</v>
      </c>
      <c r="Q45" s="100"/>
      <c r="R45" s="194"/>
      <c r="S45" s="42">
        <f t="shared" si="2"/>
        <v>0</v>
      </c>
      <c r="T45" s="28"/>
      <c r="U45" s="39">
        <f t="shared" si="3"/>
        <v>2.0666666666666669</v>
      </c>
      <c r="V45" s="28"/>
      <c r="W45" s="27"/>
      <c r="X45" s="42">
        <f t="shared" si="4"/>
        <v>0</v>
      </c>
      <c r="Y45" s="35"/>
      <c r="Z45" s="39">
        <f t="shared" si="10"/>
        <v>2.0666666666666669</v>
      </c>
    </row>
    <row r="46" spans="1:26" ht="57.75" x14ac:dyDescent="0.25">
      <c r="A46" s="384"/>
      <c r="B46" s="382"/>
      <c r="C46" s="211" t="s">
        <v>426</v>
      </c>
      <c r="D46" s="208" t="s">
        <v>427</v>
      </c>
      <c r="E46" s="208" t="s">
        <v>428</v>
      </c>
      <c r="F46" s="208">
        <v>227</v>
      </c>
      <c r="G46" s="173">
        <v>227</v>
      </c>
      <c r="H46" s="169">
        <v>227</v>
      </c>
      <c r="I46" s="42">
        <f t="shared" si="6"/>
        <v>1</v>
      </c>
      <c r="J46" s="174" t="s">
        <v>429</v>
      </c>
      <c r="K46" s="167">
        <f t="shared" si="7"/>
        <v>1</v>
      </c>
      <c r="L46" s="317">
        <f>220</f>
        <v>220</v>
      </c>
      <c r="M46" s="173">
        <f>220</f>
        <v>220</v>
      </c>
      <c r="N46" s="42">
        <f t="shared" si="8"/>
        <v>1</v>
      </c>
      <c r="O46" s="308"/>
      <c r="P46" s="167">
        <f t="shared" si="9"/>
        <v>1.9691629955947136</v>
      </c>
      <c r="Q46" s="35"/>
      <c r="R46" s="34"/>
      <c r="S46" s="42">
        <f t="shared" si="2"/>
        <v>0</v>
      </c>
      <c r="T46" s="35"/>
      <c r="U46" s="39">
        <f t="shared" si="3"/>
        <v>1.9691629955947136</v>
      </c>
      <c r="V46" s="35"/>
      <c r="W46" s="34"/>
      <c r="X46" s="42">
        <f t="shared" si="4"/>
        <v>0</v>
      </c>
      <c r="Y46" s="35"/>
      <c r="Z46" s="39">
        <f t="shared" si="10"/>
        <v>1.9691629955947136</v>
      </c>
    </row>
    <row r="47" spans="1:26" ht="57" x14ac:dyDescent="0.25">
      <c r="A47" s="384"/>
      <c r="B47" s="382"/>
      <c r="C47" s="211" t="s">
        <v>430</v>
      </c>
      <c r="D47" s="208" t="s">
        <v>431</v>
      </c>
      <c r="E47" s="208" t="s">
        <v>432</v>
      </c>
      <c r="F47" s="208">
        <v>1</v>
      </c>
      <c r="G47" s="173">
        <v>0</v>
      </c>
      <c r="H47" s="169">
        <v>0</v>
      </c>
      <c r="I47" s="42">
        <f t="shared" si="6"/>
        <v>0</v>
      </c>
      <c r="J47" s="164" t="s">
        <v>433</v>
      </c>
      <c r="K47" s="167">
        <f t="shared" si="7"/>
        <v>0</v>
      </c>
      <c r="L47" s="317">
        <v>0</v>
      </c>
      <c r="M47" s="173">
        <v>0</v>
      </c>
      <c r="N47" s="42">
        <f t="shared" si="8"/>
        <v>0</v>
      </c>
      <c r="O47" s="180" t="s">
        <v>433</v>
      </c>
      <c r="P47" s="167">
        <f t="shared" si="9"/>
        <v>0</v>
      </c>
      <c r="Q47" s="100"/>
      <c r="R47" s="194"/>
      <c r="S47" s="42">
        <f t="shared" si="2"/>
        <v>0</v>
      </c>
      <c r="T47" s="28"/>
      <c r="U47" s="39">
        <f t="shared" si="3"/>
        <v>0</v>
      </c>
      <c r="V47" s="35"/>
      <c r="W47" s="34"/>
      <c r="X47" s="42">
        <f t="shared" si="4"/>
        <v>0</v>
      </c>
      <c r="Y47" s="35"/>
      <c r="Z47" s="39">
        <f t="shared" si="10"/>
        <v>0</v>
      </c>
    </row>
    <row r="48" spans="1:26" ht="357" thickBot="1" x14ac:dyDescent="0.3">
      <c r="A48" s="385"/>
      <c r="B48" s="211" t="s">
        <v>434</v>
      </c>
      <c r="C48" s="211" t="s">
        <v>435</v>
      </c>
      <c r="D48" s="208" t="s">
        <v>436</v>
      </c>
      <c r="E48" s="208"/>
      <c r="F48" s="208">
        <v>1</v>
      </c>
      <c r="G48" s="173">
        <v>1</v>
      </c>
      <c r="H48" s="169">
        <v>1</v>
      </c>
      <c r="I48" s="42">
        <f t="shared" si="6"/>
        <v>1</v>
      </c>
      <c r="J48" s="174" t="s">
        <v>437</v>
      </c>
      <c r="K48" s="167">
        <f t="shared" si="7"/>
        <v>1</v>
      </c>
      <c r="L48" s="202">
        <v>4</v>
      </c>
      <c r="M48" s="173">
        <v>4</v>
      </c>
      <c r="N48" s="42">
        <f t="shared" si="8"/>
        <v>1</v>
      </c>
      <c r="O48" s="331" t="s">
        <v>1169</v>
      </c>
      <c r="P48" s="167">
        <f t="shared" si="9"/>
        <v>5</v>
      </c>
      <c r="Q48" s="100"/>
      <c r="R48" s="194"/>
      <c r="S48" s="42"/>
      <c r="T48" s="28"/>
      <c r="U48" s="39"/>
      <c r="V48" s="35"/>
      <c r="W48" s="34"/>
      <c r="X48" s="42"/>
      <c r="Y48" s="35"/>
      <c r="Z48" s="39"/>
    </row>
    <row r="49" spans="1:26" ht="57.75" thickBot="1" x14ac:dyDescent="0.3">
      <c r="A49" s="60" t="s">
        <v>46</v>
      </c>
      <c r="B49" s="389" t="s">
        <v>766</v>
      </c>
      <c r="C49" s="209" t="s">
        <v>767</v>
      </c>
      <c r="D49" s="209" t="s">
        <v>768</v>
      </c>
      <c r="E49" s="209" t="s">
        <v>769</v>
      </c>
      <c r="F49" s="254" t="s">
        <v>770</v>
      </c>
      <c r="G49" s="208">
        <v>1163</v>
      </c>
      <c r="H49" s="255">
        <v>1163</v>
      </c>
      <c r="I49" s="199">
        <f>IFERROR((G49/H49),0)</f>
        <v>1</v>
      </c>
      <c r="J49" s="256" t="s">
        <v>771</v>
      </c>
      <c r="K49" s="257">
        <f>IFERROR(IF(F49="Según demanda",#REF!/H49,#REF!/F49),0)</f>
        <v>0</v>
      </c>
      <c r="L49" s="115">
        <v>94</v>
      </c>
      <c r="M49" s="252">
        <v>94</v>
      </c>
      <c r="N49" s="311">
        <f>IFERROR((L49/M49),0)</f>
        <v>1</v>
      </c>
      <c r="O49" s="256" t="s">
        <v>1144</v>
      </c>
      <c r="P49" s="326">
        <f>IFERROR(IF(F49="Según demanda",(L49+#REF!)/(H49+#REF!),(L49+#REF!)/F49),0)</f>
        <v>0</v>
      </c>
      <c r="Q49" s="102"/>
      <c r="R49" s="103"/>
      <c r="S49" s="192">
        <f t="shared" si="2"/>
        <v>0</v>
      </c>
      <c r="T49" s="59"/>
      <c r="U49" s="101">
        <f>IFERROR(IF(F49="Según demanda",(Q49+L49+#REF!)/(H49+#REF!+R49),(Q49+L49+#REF!)/F49),0)</f>
        <v>0</v>
      </c>
      <c r="V49" s="104"/>
      <c r="W49" s="105"/>
      <c r="X49" s="192">
        <f t="shared" si="4"/>
        <v>0</v>
      </c>
      <c r="Y49" s="106"/>
      <c r="Z49" s="101">
        <f>IFERROR(IF(F49="Según demanda",(V49+Q49+L49+#REF!)/(H49+#REF!+R49+W49),(V49+Q49+L49+#REF!)/F49),0)</f>
        <v>0</v>
      </c>
    </row>
    <row r="50" spans="1:26" ht="42.75" x14ac:dyDescent="0.25">
      <c r="A50" s="60" t="s">
        <v>46</v>
      </c>
      <c r="B50" s="390"/>
      <c r="C50" s="209" t="s">
        <v>772</v>
      </c>
      <c r="D50" s="209" t="s">
        <v>773</v>
      </c>
      <c r="E50" s="233" t="s">
        <v>774</v>
      </c>
      <c r="F50" s="254" t="s">
        <v>775</v>
      </c>
      <c r="G50" s="208">
        <v>0</v>
      </c>
      <c r="H50" s="255">
        <v>0</v>
      </c>
      <c r="I50" s="250">
        <f t="shared" ref="I50:I61" si="11">IFERROR((G50/H50),0)</f>
        <v>0</v>
      </c>
      <c r="J50" s="258" t="s">
        <v>776</v>
      </c>
      <c r="K50" s="257">
        <f>IFERROR(IF(F50="Según demanda",#REF!/H50,#REF!/F50),0)</f>
        <v>0</v>
      </c>
      <c r="L50" s="115">
        <v>9</v>
      </c>
      <c r="M50" s="252">
        <v>9</v>
      </c>
      <c r="N50" s="311">
        <f t="shared" ref="N50:N61" si="12">IFERROR((L50/M50),0)</f>
        <v>1</v>
      </c>
      <c r="O50" s="258" t="s">
        <v>1145</v>
      </c>
      <c r="P50" s="326">
        <f>IFERROR(IF(F50="Según demanda",(L50+#REF!)/(H50+#REF!),(L50+#REF!)/F50),0)</f>
        <v>0</v>
      </c>
      <c r="Q50" s="109"/>
      <c r="R50" s="110"/>
      <c r="S50" s="199">
        <f t="shared" si="2"/>
        <v>0</v>
      </c>
      <c r="T50" s="59"/>
      <c r="U50" s="111">
        <f>IFERROR(IF(F50="Según demanda",(Q50+L50+G50)/(H50+M49+R50),(Q50+L50+G50)/F50),0)</f>
        <v>0</v>
      </c>
      <c r="V50" s="112"/>
      <c r="W50" s="113"/>
      <c r="X50" s="199">
        <f t="shared" si="4"/>
        <v>0</v>
      </c>
      <c r="Y50" s="114"/>
      <c r="Z50" s="111">
        <f>IFERROR(IF(F50="Según demanda",(V50+Q50+L50+G50)/(H50+M49+R50+W50),(V50+Q50+L50+G50)/F50),0)</f>
        <v>0</v>
      </c>
    </row>
    <row r="51" spans="1:26" ht="57" x14ac:dyDescent="0.25">
      <c r="A51" s="60" t="s">
        <v>46</v>
      </c>
      <c r="B51" s="391"/>
      <c r="C51" s="209" t="s">
        <v>777</v>
      </c>
      <c r="D51" s="209" t="s">
        <v>778</v>
      </c>
      <c r="E51" s="233" t="s">
        <v>779</v>
      </c>
      <c r="F51" s="208" t="s">
        <v>780</v>
      </c>
      <c r="G51" s="208">
        <v>1</v>
      </c>
      <c r="H51" s="255">
        <v>1</v>
      </c>
      <c r="I51" s="250">
        <f t="shared" si="11"/>
        <v>1</v>
      </c>
      <c r="J51" s="258"/>
      <c r="K51" s="244">
        <f t="shared" ref="K51:K61" si="13">IFERROR(IF(F51="Según demanda",G51/H51,G51/F51),0)</f>
        <v>0</v>
      </c>
      <c r="L51" s="115">
        <v>1</v>
      </c>
      <c r="M51" s="252">
        <v>1</v>
      </c>
      <c r="N51" s="311">
        <f t="shared" si="12"/>
        <v>1</v>
      </c>
      <c r="O51" s="327"/>
      <c r="P51" s="237">
        <f t="shared" ref="P51:P61" si="14">IFERROR(IF(F51="Según demanda",(L51+G51)/(H51+M51),(L51+G51)/F51),0)</f>
        <v>0</v>
      </c>
      <c r="Q51" s="109"/>
      <c r="R51" s="116"/>
      <c r="S51" s="199">
        <f t="shared" si="2"/>
        <v>0</v>
      </c>
      <c r="T51" s="31"/>
      <c r="U51" s="111">
        <f t="shared" ref="U51:U56" si="15">IFERROR(IF(F51="Según demanda",(Q51+L51+G51)/(H51+M51+R51),(Q51+L51+G51)/F51),0)</f>
        <v>0</v>
      </c>
      <c r="V51" s="112"/>
      <c r="W51" s="113"/>
      <c r="X51" s="199">
        <f t="shared" si="4"/>
        <v>0</v>
      </c>
      <c r="Y51" s="114"/>
      <c r="Z51" s="111">
        <f t="shared" ref="Z51:Z56" si="16">IFERROR(IF(F51="Según demanda",(V51+Q51+L51+G51)/(H51+M51+R51+W51),(V51+Q51+L51+G51)/F51),0)</f>
        <v>0</v>
      </c>
    </row>
    <row r="52" spans="1:26" ht="57" x14ac:dyDescent="0.25">
      <c r="A52" s="60" t="s">
        <v>46</v>
      </c>
      <c r="B52" s="389" t="s">
        <v>781</v>
      </c>
      <c r="C52" s="209" t="s">
        <v>782</v>
      </c>
      <c r="D52" s="209" t="s">
        <v>783</v>
      </c>
      <c r="E52" s="233" t="s">
        <v>784</v>
      </c>
      <c r="F52" s="259" t="s">
        <v>785</v>
      </c>
      <c r="G52" s="208">
        <v>47</v>
      </c>
      <c r="H52" s="255">
        <v>47</v>
      </c>
      <c r="I52" s="250">
        <f t="shared" si="11"/>
        <v>1</v>
      </c>
      <c r="J52" s="258" t="s">
        <v>786</v>
      </c>
      <c r="K52" s="244">
        <f t="shared" si="13"/>
        <v>0</v>
      </c>
      <c r="L52" s="115">
        <v>73</v>
      </c>
      <c r="M52" s="252">
        <v>73</v>
      </c>
      <c r="N52" s="311">
        <f t="shared" si="12"/>
        <v>1</v>
      </c>
      <c r="O52" s="258" t="s">
        <v>1146</v>
      </c>
      <c r="P52" s="237">
        <f t="shared" si="14"/>
        <v>0</v>
      </c>
      <c r="Q52" s="109"/>
      <c r="R52" s="116"/>
      <c r="S52" s="199">
        <f t="shared" si="2"/>
        <v>0</v>
      </c>
      <c r="T52" s="188"/>
      <c r="U52" s="111">
        <f t="shared" si="15"/>
        <v>0</v>
      </c>
      <c r="V52" s="112"/>
      <c r="W52" s="113"/>
      <c r="X52" s="199">
        <f t="shared" si="4"/>
        <v>0</v>
      </c>
      <c r="Y52" s="114"/>
      <c r="Z52" s="111">
        <f t="shared" si="16"/>
        <v>0</v>
      </c>
    </row>
    <row r="53" spans="1:26" ht="51" x14ac:dyDescent="0.25">
      <c r="A53" s="60" t="s">
        <v>46</v>
      </c>
      <c r="B53" s="390"/>
      <c r="C53" s="209" t="s">
        <v>787</v>
      </c>
      <c r="D53" s="209" t="s">
        <v>788</v>
      </c>
      <c r="E53" s="209" t="s">
        <v>789</v>
      </c>
      <c r="F53" s="254" t="s">
        <v>680</v>
      </c>
      <c r="G53" s="208">
        <v>534</v>
      </c>
      <c r="H53" s="255">
        <v>534</v>
      </c>
      <c r="I53" s="250">
        <f t="shared" si="11"/>
        <v>1</v>
      </c>
      <c r="J53" s="36" t="s">
        <v>790</v>
      </c>
      <c r="K53" s="244">
        <f t="shared" si="13"/>
        <v>1</v>
      </c>
      <c r="L53" s="115">
        <v>359</v>
      </c>
      <c r="M53" s="252">
        <v>359</v>
      </c>
      <c r="N53" s="311">
        <f t="shared" si="12"/>
        <v>1</v>
      </c>
      <c r="O53" s="258" t="s">
        <v>1147</v>
      </c>
      <c r="P53" s="237">
        <f t="shared" si="14"/>
        <v>1</v>
      </c>
      <c r="Q53" s="109"/>
      <c r="R53" s="116"/>
      <c r="S53" s="199">
        <f t="shared" si="2"/>
        <v>0</v>
      </c>
      <c r="T53" s="188"/>
      <c r="U53" s="111">
        <f t="shared" si="15"/>
        <v>1</v>
      </c>
      <c r="V53" s="112"/>
      <c r="W53" s="113"/>
      <c r="X53" s="199">
        <f t="shared" si="4"/>
        <v>0</v>
      </c>
      <c r="Y53" s="114"/>
      <c r="Z53" s="111">
        <f t="shared" si="16"/>
        <v>1</v>
      </c>
    </row>
    <row r="54" spans="1:26" ht="42.75" x14ac:dyDescent="0.25">
      <c r="A54" s="60" t="s">
        <v>46</v>
      </c>
      <c r="B54" s="391"/>
      <c r="C54" s="209" t="s">
        <v>791</v>
      </c>
      <c r="D54" s="209" t="s">
        <v>792</v>
      </c>
      <c r="E54" s="209" t="s">
        <v>793</v>
      </c>
      <c r="F54" s="254" t="s">
        <v>794</v>
      </c>
      <c r="G54" s="208">
        <v>5</v>
      </c>
      <c r="H54" s="255">
        <v>5</v>
      </c>
      <c r="I54" s="250">
        <f t="shared" si="11"/>
        <v>1</v>
      </c>
      <c r="J54" s="208" t="s">
        <v>795</v>
      </c>
      <c r="K54" s="244">
        <f t="shared" si="13"/>
        <v>0</v>
      </c>
      <c r="L54" s="115">
        <v>7</v>
      </c>
      <c r="M54" s="252">
        <v>7</v>
      </c>
      <c r="N54" s="311">
        <f t="shared" si="12"/>
        <v>1</v>
      </c>
      <c r="O54" s="306" t="s">
        <v>1148</v>
      </c>
      <c r="P54" s="237">
        <f t="shared" si="14"/>
        <v>0</v>
      </c>
      <c r="Q54" s="109"/>
      <c r="R54" s="110"/>
      <c r="S54" s="199">
        <f t="shared" si="2"/>
        <v>0</v>
      </c>
      <c r="T54" s="188"/>
      <c r="U54" s="111">
        <f>IFERROR(IF(F54="Según demanda",(Q54+L54+G54)/(H54+M54+R54),(Q54+L54+G54)/F54),0)</f>
        <v>0</v>
      </c>
      <c r="V54" s="112"/>
      <c r="W54" s="113"/>
      <c r="X54" s="199">
        <f t="shared" si="4"/>
        <v>0</v>
      </c>
      <c r="Y54" s="114"/>
      <c r="Z54" s="111">
        <f t="shared" si="16"/>
        <v>0</v>
      </c>
    </row>
    <row r="55" spans="1:26" ht="105" x14ac:dyDescent="0.25">
      <c r="A55" s="60" t="s">
        <v>46</v>
      </c>
      <c r="B55" s="117" t="s">
        <v>87</v>
      </c>
      <c r="C55" s="117" t="s">
        <v>88</v>
      </c>
      <c r="D55" s="117" t="s">
        <v>89</v>
      </c>
      <c r="E55" s="117" t="s">
        <v>796</v>
      </c>
      <c r="F55" s="118" t="s">
        <v>99</v>
      </c>
      <c r="G55" s="208">
        <v>20</v>
      </c>
      <c r="H55" s="255">
        <v>20</v>
      </c>
      <c r="I55" s="250">
        <f t="shared" si="11"/>
        <v>1</v>
      </c>
      <c r="J55" s="258" t="s">
        <v>797</v>
      </c>
      <c r="K55" s="244">
        <f t="shared" si="13"/>
        <v>0</v>
      </c>
      <c r="L55" s="115">
        <v>50</v>
      </c>
      <c r="M55" s="252">
        <v>50</v>
      </c>
      <c r="N55" s="311">
        <f t="shared" si="12"/>
        <v>1</v>
      </c>
      <c r="O55" s="306"/>
      <c r="P55" s="237">
        <f t="shared" si="14"/>
        <v>0</v>
      </c>
      <c r="Q55" s="109"/>
      <c r="R55" s="110"/>
      <c r="S55" s="199">
        <f t="shared" si="2"/>
        <v>0</v>
      </c>
      <c r="T55" s="188"/>
      <c r="U55" s="111">
        <f t="shared" si="15"/>
        <v>0</v>
      </c>
      <c r="V55" s="112"/>
      <c r="W55" s="113"/>
      <c r="X55" s="199">
        <f t="shared" si="4"/>
        <v>0</v>
      </c>
      <c r="Y55" s="114"/>
      <c r="Z55" s="111">
        <f t="shared" si="16"/>
        <v>0</v>
      </c>
    </row>
    <row r="56" spans="1:26" ht="60" x14ac:dyDescent="0.25">
      <c r="A56" s="60" t="s">
        <v>46</v>
      </c>
      <c r="B56" s="117" t="s">
        <v>92</v>
      </c>
      <c r="C56" s="117" t="s">
        <v>93</v>
      </c>
      <c r="D56" s="117" t="s">
        <v>798</v>
      </c>
      <c r="E56" s="117" t="s">
        <v>799</v>
      </c>
      <c r="F56" s="118" t="s">
        <v>98</v>
      </c>
      <c r="G56" s="208">
        <v>100</v>
      </c>
      <c r="H56" s="255">
        <v>100</v>
      </c>
      <c r="I56" s="250">
        <f t="shared" si="11"/>
        <v>1</v>
      </c>
      <c r="J56" s="258" t="s">
        <v>800</v>
      </c>
      <c r="K56" s="244">
        <f t="shared" si="13"/>
        <v>0</v>
      </c>
      <c r="L56" s="115"/>
      <c r="M56" s="252"/>
      <c r="N56" s="311">
        <f t="shared" si="12"/>
        <v>0</v>
      </c>
      <c r="O56" s="306" t="s">
        <v>1149</v>
      </c>
      <c r="P56" s="237">
        <f t="shared" si="14"/>
        <v>0</v>
      </c>
      <c r="Q56" s="109"/>
      <c r="R56" s="110"/>
      <c r="S56" s="199">
        <f t="shared" si="2"/>
        <v>0</v>
      </c>
      <c r="T56" s="188"/>
      <c r="U56" s="111">
        <f t="shared" si="15"/>
        <v>0</v>
      </c>
      <c r="V56" s="112"/>
      <c r="W56" s="113"/>
      <c r="X56" s="199">
        <f t="shared" si="4"/>
        <v>0</v>
      </c>
      <c r="Y56" s="114"/>
      <c r="Z56" s="111">
        <f t="shared" si="16"/>
        <v>0</v>
      </c>
    </row>
    <row r="57" spans="1:26" ht="90.75" thickBot="1" x14ac:dyDescent="0.3">
      <c r="A57" s="61" t="s">
        <v>46</v>
      </c>
      <c r="B57" s="117" t="s">
        <v>105</v>
      </c>
      <c r="C57" s="117" t="s">
        <v>106</v>
      </c>
      <c r="D57" s="117" t="s">
        <v>107</v>
      </c>
      <c r="E57" s="117" t="s">
        <v>801</v>
      </c>
      <c r="F57" s="118" t="s">
        <v>98</v>
      </c>
      <c r="G57" s="208">
        <v>100</v>
      </c>
      <c r="H57" s="255">
        <v>100</v>
      </c>
      <c r="I57" s="250">
        <f t="shared" si="11"/>
        <v>1</v>
      </c>
      <c r="J57" s="258" t="s">
        <v>802</v>
      </c>
      <c r="K57" s="244">
        <f t="shared" si="13"/>
        <v>0</v>
      </c>
      <c r="L57" s="115"/>
      <c r="M57" s="252"/>
      <c r="N57" s="311">
        <f t="shared" si="12"/>
        <v>0</v>
      </c>
      <c r="O57" s="306"/>
      <c r="P57" s="237">
        <f t="shared" si="14"/>
        <v>0</v>
      </c>
      <c r="Q57" s="109"/>
      <c r="R57" s="110"/>
      <c r="S57" s="199">
        <f>IFERROR((Q57/R57),0)</f>
        <v>0</v>
      </c>
      <c r="T57" s="31"/>
      <c r="U57" s="111">
        <f>IFERROR(IF(F57="Según demanda",(Q57+L57+G57)/(H57+M57+R57),(Q57+L57+G57)/F57),0)</f>
        <v>0</v>
      </c>
      <c r="V57" s="112"/>
      <c r="W57" s="113"/>
      <c r="X57" s="199">
        <f>IFERROR((V57/W57),0)</f>
        <v>0</v>
      </c>
      <c r="Y57" s="114"/>
      <c r="Z57" s="111">
        <f>IFERROR(IF(F57="Según demanda",(V57+Q57+L57+G57)/(H57+M57+R57+W57),(V57+Q57+L57+G57)/F57),0)</f>
        <v>0</v>
      </c>
    </row>
    <row r="58" spans="1:26" ht="75.75" thickBot="1" x14ac:dyDescent="0.3">
      <c r="A58" s="61" t="s">
        <v>46</v>
      </c>
      <c r="B58" s="117" t="s">
        <v>96</v>
      </c>
      <c r="C58" s="117" t="s">
        <v>803</v>
      </c>
      <c r="D58" s="117" t="s">
        <v>804</v>
      </c>
      <c r="E58" s="117" t="s">
        <v>805</v>
      </c>
      <c r="F58" s="118" t="s">
        <v>99</v>
      </c>
      <c r="G58" s="208">
        <v>100</v>
      </c>
      <c r="H58" s="255">
        <v>100</v>
      </c>
      <c r="I58" s="250">
        <f t="shared" si="11"/>
        <v>1</v>
      </c>
      <c r="J58" s="258" t="s">
        <v>797</v>
      </c>
      <c r="K58" s="244">
        <f t="shared" si="13"/>
        <v>0</v>
      </c>
      <c r="L58" s="115"/>
      <c r="M58" s="252"/>
      <c r="N58" s="311">
        <f t="shared" si="12"/>
        <v>0</v>
      </c>
      <c r="O58" s="306"/>
      <c r="P58" s="237">
        <f t="shared" si="14"/>
        <v>0</v>
      </c>
      <c r="Q58" s="188"/>
      <c r="R58" s="108"/>
      <c r="S58" s="199"/>
      <c r="T58" s="31"/>
      <c r="U58" s="111"/>
      <c r="V58" s="188" t="s">
        <v>90</v>
      </c>
      <c r="W58" s="108" t="s">
        <v>91</v>
      </c>
      <c r="X58" s="199"/>
      <c r="Y58" s="114"/>
      <c r="Z58" s="111"/>
    </row>
    <row r="59" spans="1:26" ht="90.75" thickBot="1" x14ac:dyDescent="0.3">
      <c r="A59" s="61" t="s">
        <v>46</v>
      </c>
      <c r="B59" s="117" t="s">
        <v>108</v>
      </c>
      <c r="C59" s="117" t="s">
        <v>109</v>
      </c>
      <c r="D59" s="117" t="s">
        <v>110</v>
      </c>
      <c r="E59" s="117" t="s">
        <v>806</v>
      </c>
      <c r="F59" s="118" t="s">
        <v>98</v>
      </c>
      <c r="G59" s="208">
        <v>100</v>
      </c>
      <c r="H59" s="255">
        <v>100</v>
      </c>
      <c r="I59" s="250">
        <f t="shared" si="11"/>
        <v>1</v>
      </c>
      <c r="J59" s="258" t="s">
        <v>807</v>
      </c>
      <c r="K59" s="244">
        <f t="shared" si="13"/>
        <v>0</v>
      </c>
      <c r="L59" s="115"/>
      <c r="M59" s="252"/>
      <c r="N59" s="311">
        <f t="shared" si="12"/>
        <v>0</v>
      </c>
      <c r="O59" s="306"/>
      <c r="P59" s="237">
        <f t="shared" si="14"/>
        <v>0</v>
      </c>
      <c r="Q59" s="56"/>
      <c r="R59" s="108"/>
      <c r="S59" s="199"/>
      <c r="T59" s="31"/>
      <c r="U59" s="111"/>
      <c r="V59" s="56" t="s">
        <v>94</v>
      </c>
      <c r="W59" s="108" t="s">
        <v>95</v>
      </c>
      <c r="X59" s="199"/>
      <c r="Y59" s="114"/>
      <c r="Z59" s="111"/>
    </row>
    <row r="60" spans="1:26" ht="128.25" thickBot="1" x14ac:dyDescent="0.3">
      <c r="A60" s="61" t="s">
        <v>46</v>
      </c>
      <c r="B60" s="208" t="s">
        <v>808</v>
      </c>
      <c r="C60" s="209" t="s">
        <v>809</v>
      </c>
      <c r="D60" s="209" t="s">
        <v>810</v>
      </c>
      <c r="E60" s="233" t="s">
        <v>811</v>
      </c>
      <c r="F60" s="254" t="s">
        <v>680</v>
      </c>
      <c r="G60" s="208">
        <v>20</v>
      </c>
      <c r="H60" s="255">
        <v>20</v>
      </c>
      <c r="I60" s="199">
        <f t="shared" si="11"/>
        <v>1</v>
      </c>
      <c r="J60" s="188" t="s">
        <v>812</v>
      </c>
      <c r="K60" s="244">
        <f t="shared" si="13"/>
        <v>1</v>
      </c>
      <c r="L60" s="115">
        <v>0</v>
      </c>
      <c r="M60" s="252">
        <v>0</v>
      </c>
      <c r="N60" s="311">
        <f t="shared" si="12"/>
        <v>0</v>
      </c>
      <c r="O60" s="258" t="s">
        <v>1150</v>
      </c>
      <c r="P60" s="237">
        <f t="shared" si="14"/>
        <v>1</v>
      </c>
      <c r="Q60" s="56"/>
      <c r="R60" s="108"/>
      <c r="S60" s="199"/>
      <c r="T60" s="31"/>
      <c r="U60" s="111"/>
      <c r="V60" s="56"/>
      <c r="W60" s="108"/>
      <c r="X60" s="199"/>
      <c r="Y60" s="114"/>
      <c r="Z60" s="111"/>
    </row>
    <row r="61" spans="1:26" ht="129" thickBot="1" x14ac:dyDescent="0.3">
      <c r="A61" s="61" t="s">
        <v>46</v>
      </c>
      <c r="B61" s="208" t="s">
        <v>813</v>
      </c>
      <c r="C61" s="170" t="s">
        <v>814</v>
      </c>
      <c r="D61" s="170" t="s">
        <v>815</v>
      </c>
      <c r="E61" s="233" t="s">
        <v>816</v>
      </c>
      <c r="F61" s="254" t="s">
        <v>680</v>
      </c>
      <c r="G61" s="208">
        <v>16</v>
      </c>
      <c r="H61" s="255">
        <v>16</v>
      </c>
      <c r="I61" s="199">
        <f t="shared" si="11"/>
        <v>1</v>
      </c>
      <c r="J61" s="188" t="s">
        <v>817</v>
      </c>
      <c r="K61" s="244">
        <f t="shared" si="13"/>
        <v>1</v>
      </c>
      <c r="L61" s="115">
        <v>16</v>
      </c>
      <c r="M61" s="252">
        <v>16</v>
      </c>
      <c r="N61" s="311">
        <f t="shared" si="12"/>
        <v>1</v>
      </c>
      <c r="O61" s="306" t="s">
        <v>817</v>
      </c>
      <c r="P61" s="237">
        <f t="shared" si="14"/>
        <v>1</v>
      </c>
      <c r="Q61" s="188"/>
      <c r="R61" s="108"/>
      <c r="S61" s="199"/>
      <c r="T61" s="31"/>
      <c r="U61" s="111"/>
      <c r="V61" s="188" t="s">
        <v>90</v>
      </c>
      <c r="W61" s="108" t="s">
        <v>91</v>
      </c>
      <c r="X61" s="199"/>
      <c r="Y61" s="114"/>
      <c r="Z61" s="111"/>
    </row>
    <row r="62" spans="1:26" ht="75.75" thickBot="1" x14ac:dyDescent="0.3">
      <c r="A62" s="61" t="s">
        <v>46</v>
      </c>
      <c r="B62" s="260" t="s">
        <v>818</v>
      </c>
      <c r="C62" s="260" t="s">
        <v>819</v>
      </c>
      <c r="D62" s="260" t="s">
        <v>820</v>
      </c>
      <c r="E62" s="260" t="s">
        <v>821</v>
      </c>
      <c r="F62" s="261" t="s">
        <v>822</v>
      </c>
      <c r="G62" s="208">
        <v>3</v>
      </c>
      <c r="H62" s="255">
        <v>3</v>
      </c>
      <c r="I62" s="199">
        <f>IFERROR((G62/H62),0)</f>
        <v>1</v>
      </c>
      <c r="J62" s="36" t="s">
        <v>823</v>
      </c>
      <c r="K62" s="244">
        <f>IFERROR(IF(F62="Según demanda",G62/H62,G62/F62),0)</f>
        <v>0</v>
      </c>
      <c r="L62" s="308">
        <v>3</v>
      </c>
      <c r="M62" s="255">
        <v>3</v>
      </c>
      <c r="N62" s="311">
        <f>IFERROR((L62/M62),0)</f>
        <v>1</v>
      </c>
      <c r="O62" s="258" t="s">
        <v>1151</v>
      </c>
      <c r="P62" s="237">
        <f>IFERROR(IF(F62="Según demanda",(L62+G62)/(H62+M62),(L62+G62)/F62),0)</f>
        <v>0</v>
      </c>
      <c r="Q62" s="56"/>
      <c r="R62" s="108"/>
      <c r="S62" s="199"/>
      <c r="T62" s="31"/>
      <c r="U62" s="111"/>
      <c r="V62" s="56"/>
      <c r="W62" s="108"/>
      <c r="X62" s="199"/>
      <c r="Y62" s="114"/>
      <c r="Z62" s="111"/>
    </row>
    <row r="63" spans="1:26" ht="270" x14ac:dyDescent="0.25">
      <c r="A63" s="45" t="s">
        <v>48</v>
      </c>
      <c r="B63" s="232" t="s">
        <v>668</v>
      </c>
      <c r="C63" s="232" t="s">
        <v>669</v>
      </c>
      <c r="D63" s="232" t="s">
        <v>670</v>
      </c>
      <c r="E63" s="233" t="s">
        <v>671</v>
      </c>
      <c r="F63" s="233">
        <v>64</v>
      </c>
      <c r="G63" s="234">
        <v>16</v>
      </c>
      <c r="H63" s="235">
        <v>16</v>
      </c>
      <c r="I63" s="199">
        <f t="shared" ref="I63:I93" si="17">IFERROR((G63/H63),0)</f>
        <v>1</v>
      </c>
      <c r="J63" s="236" t="s">
        <v>672</v>
      </c>
      <c r="K63" s="237">
        <f t="shared" ref="K63:K95" si="18">IFERROR(IF(F63="Según demanda",G63/H63,G63/F63),0)</f>
        <v>0.25</v>
      </c>
      <c r="L63" s="115">
        <v>16</v>
      </c>
      <c r="M63" s="235">
        <v>16</v>
      </c>
      <c r="N63" s="199">
        <f t="shared" ref="N63:N93" si="19">IFERROR((L63/M63),0)</f>
        <v>1</v>
      </c>
      <c r="O63" s="236" t="s">
        <v>1126</v>
      </c>
      <c r="P63" s="237">
        <f t="shared" ref="P63:P95" si="20">IFERROR(IF(F63="Según demanda",(L63+G63)/(H63+M63),(L63+G63)/F63),0)</f>
        <v>0.5</v>
      </c>
      <c r="Q63" s="120"/>
      <c r="R63" s="196"/>
      <c r="S63" s="199">
        <f t="shared" ref="S63:S126" si="21">IFERROR((Q63/R63),0)</f>
        <v>0</v>
      </c>
      <c r="T63" s="119"/>
      <c r="U63" s="111">
        <f t="shared" ref="U63:U82" si="22">IFERROR(IF(F63="Según demanda",(Q63+L63+G63)/(H63+M63+R63),(Q63+L63+G63)/F63),0)</f>
        <v>0.5</v>
      </c>
      <c r="V63" s="120"/>
      <c r="W63" s="196"/>
      <c r="X63" s="199">
        <f t="shared" ref="X63:X75" si="23">IFERROR((V63/W63),0)</f>
        <v>0</v>
      </c>
      <c r="Y63" s="121"/>
      <c r="Z63" s="111">
        <f t="shared" ref="Z63:Z82" si="24">IFERROR(IF(F63="Según demanda",(V63+Q63+L63+G63)/(H63+M63+R63+W63),(V63+Q63+L63+G63)/F63),0)</f>
        <v>0.5</v>
      </c>
    </row>
    <row r="64" spans="1:26" ht="300" x14ac:dyDescent="0.25">
      <c r="A64" s="46" t="s">
        <v>49</v>
      </c>
      <c r="B64" s="232" t="s">
        <v>673</v>
      </c>
      <c r="C64" s="238" t="s">
        <v>674</v>
      </c>
      <c r="D64" s="238" t="s">
        <v>675</v>
      </c>
      <c r="E64" s="239" t="s">
        <v>671</v>
      </c>
      <c r="F64" s="233">
        <v>4</v>
      </c>
      <c r="G64" s="234">
        <v>1</v>
      </c>
      <c r="H64" s="235">
        <v>16</v>
      </c>
      <c r="I64" s="199">
        <f t="shared" si="17"/>
        <v>6.25E-2</v>
      </c>
      <c r="J64" s="240" t="s">
        <v>676</v>
      </c>
      <c r="K64" s="237">
        <f t="shared" si="18"/>
        <v>0.25</v>
      </c>
      <c r="L64" s="115">
        <v>1</v>
      </c>
      <c r="M64" s="235">
        <v>16</v>
      </c>
      <c r="N64" s="199">
        <f t="shared" si="19"/>
        <v>6.25E-2</v>
      </c>
      <c r="O64" s="240" t="s">
        <v>1127</v>
      </c>
      <c r="P64" s="237">
        <f t="shared" si="20"/>
        <v>0.5</v>
      </c>
      <c r="Q64" s="120"/>
      <c r="R64" s="196"/>
      <c r="S64" s="199">
        <f t="shared" si="21"/>
        <v>0</v>
      </c>
      <c r="T64" s="122"/>
      <c r="U64" s="111">
        <f t="shared" si="22"/>
        <v>0.5</v>
      </c>
      <c r="V64" s="120"/>
      <c r="W64" s="196"/>
      <c r="X64" s="199">
        <f t="shared" si="23"/>
        <v>0</v>
      </c>
      <c r="Y64" s="124"/>
      <c r="Z64" s="111">
        <f t="shared" si="24"/>
        <v>0.5</v>
      </c>
    </row>
    <row r="65" spans="1:26" ht="360" x14ac:dyDescent="0.25">
      <c r="A65" s="46" t="s">
        <v>49</v>
      </c>
      <c r="B65" s="241" t="s">
        <v>677</v>
      </c>
      <c r="C65" s="238" t="s">
        <v>678</v>
      </c>
      <c r="D65" s="241" t="s">
        <v>679</v>
      </c>
      <c r="E65" s="239" t="s">
        <v>671</v>
      </c>
      <c r="F65" s="233" t="s">
        <v>680</v>
      </c>
      <c r="G65" s="234">
        <v>4</v>
      </c>
      <c r="H65" s="235">
        <v>0</v>
      </c>
      <c r="I65" s="199">
        <f t="shared" si="17"/>
        <v>0</v>
      </c>
      <c r="J65" s="240" t="s">
        <v>681</v>
      </c>
      <c r="K65" s="237">
        <f t="shared" si="18"/>
        <v>0</v>
      </c>
      <c r="L65" s="123">
        <v>0</v>
      </c>
      <c r="M65" s="235">
        <v>0</v>
      </c>
      <c r="N65" s="199">
        <f t="shared" si="19"/>
        <v>0</v>
      </c>
      <c r="O65" s="251" t="s">
        <v>1128</v>
      </c>
      <c r="P65" s="237">
        <f t="shared" si="20"/>
        <v>0</v>
      </c>
      <c r="Q65" s="120"/>
      <c r="R65" s="196"/>
      <c r="S65" s="199">
        <f t="shared" si="21"/>
        <v>0</v>
      </c>
      <c r="T65" s="122"/>
      <c r="U65" s="111">
        <f t="shared" si="22"/>
        <v>0</v>
      </c>
      <c r="V65" s="120"/>
      <c r="W65" s="196"/>
      <c r="X65" s="199">
        <f t="shared" si="23"/>
        <v>0</v>
      </c>
      <c r="Y65" s="124"/>
      <c r="Z65" s="111">
        <f t="shared" si="24"/>
        <v>0</v>
      </c>
    </row>
    <row r="66" spans="1:26" ht="409.5" x14ac:dyDescent="0.25">
      <c r="A66" s="46" t="s">
        <v>50</v>
      </c>
      <c r="B66" s="211" t="s">
        <v>682</v>
      </c>
      <c r="C66" s="232" t="s">
        <v>683</v>
      </c>
      <c r="D66" s="232" t="s">
        <v>684</v>
      </c>
      <c r="E66" s="233" t="s">
        <v>685</v>
      </c>
      <c r="F66" s="233" t="s">
        <v>680</v>
      </c>
      <c r="G66" s="234">
        <v>16</v>
      </c>
      <c r="H66" s="235">
        <v>16</v>
      </c>
      <c r="I66" s="199">
        <f t="shared" si="17"/>
        <v>1</v>
      </c>
      <c r="J66" s="242" t="s">
        <v>686</v>
      </c>
      <c r="K66" s="237">
        <f t="shared" si="18"/>
        <v>1</v>
      </c>
      <c r="L66" s="115">
        <v>16</v>
      </c>
      <c r="M66" s="235">
        <v>16</v>
      </c>
      <c r="N66" s="199">
        <f t="shared" si="19"/>
        <v>1</v>
      </c>
      <c r="O66" s="242" t="s">
        <v>1129</v>
      </c>
      <c r="P66" s="237">
        <f t="shared" si="20"/>
        <v>1</v>
      </c>
      <c r="Q66" s="120"/>
      <c r="R66" s="196"/>
      <c r="S66" s="199">
        <f t="shared" si="21"/>
        <v>0</v>
      </c>
      <c r="T66" s="119"/>
      <c r="U66" s="111">
        <f t="shared" si="22"/>
        <v>1</v>
      </c>
      <c r="V66" s="120"/>
      <c r="W66" s="196"/>
      <c r="X66" s="199">
        <f t="shared" si="23"/>
        <v>0</v>
      </c>
      <c r="Y66" s="125"/>
      <c r="Z66" s="111">
        <f t="shared" si="24"/>
        <v>1</v>
      </c>
    </row>
    <row r="67" spans="1:26" ht="270.75" x14ac:dyDescent="0.25">
      <c r="A67" s="46" t="s">
        <v>51</v>
      </c>
      <c r="B67" s="232" t="s">
        <v>687</v>
      </c>
      <c r="C67" s="232" t="s">
        <v>688</v>
      </c>
      <c r="D67" s="232" t="s">
        <v>689</v>
      </c>
      <c r="E67" s="243" t="s">
        <v>690</v>
      </c>
      <c r="F67" s="233" t="s">
        <v>680</v>
      </c>
      <c r="G67" s="234">
        <v>6</v>
      </c>
      <c r="H67" s="235">
        <v>16</v>
      </c>
      <c r="I67" s="199">
        <f t="shared" si="17"/>
        <v>0.375</v>
      </c>
      <c r="J67" s="240" t="s">
        <v>691</v>
      </c>
      <c r="K67" s="237">
        <f t="shared" si="18"/>
        <v>0.375</v>
      </c>
      <c r="L67" s="115">
        <v>10</v>
      </c>
      <c r="M67" s="235">
        <v>16</v>
      </c>
      <c r="N67" s="199">
        <f t="shared" si="19"/>
        <v>0.625</v>
      </c>
      <c r="O67" s="240" t="s">
        <v>1130</v>
      </c>
      <c r="P67" s="237">
        <f t="shared" si="20"/>
        <v>0.5</v>
      </c>
      <c r="Q67" s="120"/>
      <c r="R67" s="196"/>
      <c r="S67" s="199">
        <f t="shared" si="21"/>
        <v>0</v>
      </c>
      <c r="T67" s="122"/>
      <c r="U67" s="111">
        <f t="shared" si="22"/>
        <v>0.5</v>
      </c>
      <c r="V67" s="120"/>
      <c r="W67" s="196"/>
      <c r="X67" s="199">
        <f t="shared" si="23"/>
        <v>0</v>
      </c>
      <c r="Y67" s="32"/>
      <c r="Z67" s="111">
        <f t="shared" si="24"/>
        <v>0.5</v>
      </c>
    </row>
    <row r="68" spans="1:26" ht="171" x14ac:dyDescent="0.25">
      <c r="A68" s="46" t="s">
        <v>52</v>
      </c>
      <c r="B68" s="232" t="s">
        <v>692</v>
      </c>
      <c r="C68" s="232" t="s">
        <v>693</v>
      </c>
      <c r="D68" s="232" t="s">
        <v>694</v>
      </c>
      <c r="E68" s="232" t="s">
        <v>695</v>
      </c>
      <c r="F68" s="208" t="s">
        <v>680</v>
      </c>
      <c r="G68" s="234">
        <v>0</v>
      </c>
      <c r="H68" s="235">
        <v>0</v>
      </c>
      <c r="I68" s="199">
        <f t="shared" si="17"/>
        <v>0</v>
      </c>
      <c r="J68" s="240" t="s">
        <v>696</v>
      </c>
      <c r="K68" s="237">
        <f t="shared" si="18"/>
        <v>0</v>
      </c>
      <c r="L68" s="126">
        <v>0</v>
      </c>
      <c r="M68" s="320">
        <v>0</v>
      </c>
      <c r="N68" s="199">
        <f t="shared" si="19"/>
        <v>0</v>
      </c>
      <c r="O68" s="240" t="s">
        <v>1131</v>
      </c>
      <c r="P68" s="237">
        <f t="shared" si="20"/>
        <v>0</v>
      </c>
      <c r="Q68" s="127"/>
      <c r="R68" s="126"/>
      <c r="S68" s="199">
        <f t="shared" si="21"/>
        <v>0</v>
      </c>
      <c r="T68" s="128"/>
      <c r="U68" s="111">
        <f t="shared" si="22"/>
        <v>0</v>
      </c>
      <c r="V68" s="120"/>
      <c r="W68" s="196"/>
      <c r="X68" s="199">
        <f t="shared" si="23"/>
        <v>0</v>
      </c>
      <c r="Y68" s="128"/>
      <c r="Z68" s="111">
        <f t="shared" si="24"/>
        <v>0</v>
      </c>
    </row>
    <row r="69" spans="1:26" ht="195" x14ac:dyDescent="0.25">
      <c r="A69" s="46" t="s">
        <v>53</v>
      </c>
      <c r="B69" s="232" t="s">
        <v>697</v>
      </c>
      <c r="C69" s="232" t="s">
        <v>698</v>
      </c>
      <c r="D69" s="232" t="s">
        <v>699</v>
      </c>
      <c r="E69" s="211" t="s">
        <v>700</v>
      </c>
      <c r="F69" s="208">
        <v>1</v>
      </c>
      <c r="G69" s="234" t="s">
        <v>701</v>
      </c>
      <c r="H69" s="235">
        <v>1</v>
      </c>
      <c r="I69" s="199">
        <f t="shared" si="17"/>
        <v>1</v>
      </c>
      <c r="J69" s="240" t="s">
        <v>702</v>
      </c>
      <c r="K69" s="237">
        <f t="shared" si="18"/>
        <v>1</v>
      </c>
      <c r="L69" s="123">
        <v>0</v>
      </c>
      <c r="M69" s="235">
        <v>0</v>
      </c>
      <c r="N69" s="199">
        <f t="shared" si="19"/>
        <v>0</v>
      </c>
      <c r="O69" s="240" t="s">
        <v>1132</v>
      </c>
      <c r="P69" s="237">
        <f t="shared" si="20"/>
        <v>1</v>
      </c>
      <c r="Q69" s="120"/>
      <c r="R69" s="196"/>
      <c r="S69" s="199">
        <f t="shared" si="21"/>
        <v>0</v>
      </c>
      <c r="T69" s="122"/>
      <c r="U69" s="111">
        <f t="shared" si="22"/>
        <v>1</v>
      </c>
      <c r="V69" s="120">
        <v>0</v>
      </c>
      <c r="W69" s="196">
        <v>0</v>
      </c>
      <c r="X69" s="199">
        <f t="shared" si="23"/>
        <v>0</v>
      </c>
      <c r="Y69" s="128"/>
      <c r="Z69" s="111">
        <f t="shared" si="24"/>
        <v>1</v>
      </c>
    </row>
    <row r="70" spans="1:26" ht="85.5" x14ac:dyDescent="0.25">
      <c r="A70" s="46" t="s">
        <v>54</v>
      </c>
      <c r="B70" s="208" t="s">
        <v>703</v>
      </c>
      <c r="C70" s="211" t="s">
        <v>704</v>
      </c>
      <c r="D70" s="211" t="s">
        <v>705</v>
      </c>
      <c r="E70" s="211" t="s">
        <v>705</v>
      </c>
      <c r="F70" s="208">
        <v>1</v>
      </c>
      <c r="G70" s="234">
        <v>0</v>
      </c>
      <c r="H70" s="235">
        <v>0</v>
      </c>
      <c r="I70" s="199">
        <f t="shared" si="17"/>
        <v>0</v>
      </c>
      <c r="J70" s="216" t="s">
        <v>706</v>
      </c>
      <c r="K70" s="244">
        <f t="shared" si="18"/>
        <v>0</v>
      </c>
      <c r="L70" s="123">
        <v>0</v>
      </c>
      <c r="M70" s="235">
        <v>0</v>
      </c>
      <c r="N70" s="199">
        <f t="shared" si="19"/>
        <v>0</v>
      </c>
      <c r="O70" s="318" t="s">
        <v>706</v>
      </c>
      <c r="P70" s="237">
        <f t="shared" si="20"/>
        <v>0</v>
      </c>
      <c r="Q70" s="120"/>
      <c r="R70" s="196"/>
      <c r="S70" s="199">
        <f t="shared" si="21"/>
        <v>0</v>
      </c>
      <c r="T70" s="128"/>
      <c r="U70" s="111">
        <f t="shared" si="22"/>
        <v>0</v>
      </c>
      <c r="V70" s="120"/>
      <c r="W70" s="196"/>
      <c r="X70" s="199">
        <f t="shared" si="23"/>
        <v>0</v>
      </c>
      <c r="Y70" s="128"/>
      <c r="Z70" s="111">
        <f t="shared" si="24"/>
        <v>0</v>
      </c>
    </row>
    <row r="71" spans="1:26" ht="195" x14ac:dyDescent="0.25">
      <c r="A71" s="46" t="s">
        <v>55</v>
      </c>
      <c r="B71" s="245" t="s">
        <v>707</v>
      </c>
      <c r="C71" s="211" t="s">
        <v>708</v>
      </c>
      <c r="D71" s="232" t="s">
        <v>709</v>
      </c>
      <c r="E71" s="211" t="s">
        <v>710</v>
      </c>
      <c r="F71" s="208">
        <v>6</v>
      </c>
      <c r="G71" s="234">
        <v>0</v>
      </c>
      <c r="H71" s="235">
        <v>0</v>
      </c>
      <c r="I71" s="199">
        <f t="shared" si="17"/>
        <v>0</v>
      </c>
      <c r="J71" s="216" t="s">
        <v>711</v>
      </c>
      <c r="K71" s="244">
        <f t="shared" si="18"/>
        <v>0</v>
      </c>
      <c r="L71" s="123">
        <v>6</v>
      </c>
      <c r="M71" s="235">
        <v>6</v>
      </c>
      <c r="N71" s="199">
        <f t="shared" si="19"/>
        <v>1</v>
      </c>
      <c r="O71" s="248" t="s">
        <v>1133</v>
      </c>
      <c r="P71" s="237">
        <f t="shared" si="20"/>
        <v>1</v>
      </c>
      <c r="Q71" s="120"/>
      <c r="R71" s="196"/>
      <c r="S71" s="199">
        <f t="shared" si="21"/>
        <v>0</v>
      </c>
      <c r="T71" s="129"/>
      <c r="U71" s="111">
        <f t="shared" si="22"/>
        <v>1</v>
      </c>
      <c r="V71" s="120">
        <v>0</v>
      </c>
      <c r="W71" s="196">
        <v>0</v>
      </c>
      <c r="X71" s="199">
        <f t="shared" si="23"/>
        <v>0</v>
      </c>
      <c r="Y71" s="130"/>
      <c r="Z71" s="111">
        <f t="shared" si="24"/>
        <v>1</v>
      </c>
    </row>
    <row r="72" spans="1:26" ht="256.5" x14ac:dyDescent="0.25">
      <c r="A72" s="46" t="s">
        <v>56</v>
      </c>
      <c r="B72" s="208" t="s">
        <v>712</v>
      </c>
      <c r="C72" s="211" t="s">
        <v>713</v>
      </c>
      <c r="D72" s="232" t="s">
        <v>714</v>
      </c>
      <c r="E72" s="211" t="s">
        <v>715</v>
      </c>
      <c r="F72" s="211" t="s">
        <v>680</v>
      </c>
      <c r="G72" s="246">
        <f>935037936.61+615853853.92+1000000000+347742507</f>
        <v>2898634297.5299997</v>
      </c>
      <c r="H72" s="247">
        <f>15262031066+5887369254</f>
        <v>21149400320</v>
      </c>
      <c r="I72" s="199">
        <f t="shared" si="17"/>
        <v>0.13705515303849522</v>
      </c>
      <c r="J72" s="248" t="s">
        <v>716</v>
      </c>
      <c r="K72" s="244">
        <f t="shared" si="18"/>
        <v>0.13705515303849522</v>
      </c>
      <c r="L72" s="333">
        <v>9985966078.0499992</v>
      </c>
      <c r="M72" s="247">
        <f>15262031066+5887369254</f>
        <v>21149400320</v>
      </c>
      <c r="N72" s="199">
        <f t="shared" si="19"/>
        <v>0.4721630839152795</v>
      </c>
      <c r="O72" s="321" t="s">
        <v>1134</v>
      </c>
      <c r="P72" s="237">
        <f t="shared" si="20"/>
        <v>0.30460911847688732</v>
      </c>
      <c r="Q72" s="120"/>
      <c r="R72" s="196"/>
      <c r="S72" s="199">
        <f t="shared" si="21"/>
        <v>0</v>
      </c>
      <c r="T72" s="131"/>
      <c r="U72" s="111">
        <f t="shared" si="22"/>
        <v>0.30460911847688732</v>
      </c>
      <c r="V72" s="120"/>
      <c r="W72" s="196"/>
      <c r="X72" s="199">
        <f t="shared" si="23"/>
        <v>0</v>
      </c>
      <c r="Y72" s="128"/>
      <c r="Z72" s="111">
        <f t="shared" si="24"/>
        <v>0.30460911847688732</v>
      </c>
    </row>
    <row r="73" spans="1:26" ht="285" x14ac:dyDescent="0.25">
      <c r="A73" s="46" t="s">
        <v>57</v>
      </c>
      <c r="B73" s="208" t="s">
        <v>717</v>
      </c>
      <c r="C73" s="211" t="s">
        <v>718</v>
      </c>
      <c r="D73" s="211" t="s">
        <v>719</v>
      </c>
      <c r="E73" s="211" t="s">
        <v>720</v>
      </c>
      <c r="F73" s="208" t="s">
        <v>680</v>
      </c>
      <c r="G73" s="249">
        <f>6625518997.84</f>
        <v>6625518997.8400002</v>
      </c>
      <c r="H73" s="249">
        <f>20385673421+1480833900+369776431.9+340787491+1352000000+250000000</f>
        <v>24179071243.900002</v>
      </c>
      <c r="I73" s="250">
        <f t="shared" si="17"/>
        <v>0.27401875493921274</v>
      </c>
      <c r="J73" s="251" t="s">
        <v>721</v>
      </c>
      <c r="K73" s="244">
        <f t="shared" si="18"/>
        <v>0.27401875493921274</v>
      </c>
      <c r="L73" s="132">
        <v>11501292418.48</v>
      </c>
      <c r="M73" s="249">
        <f>17371000+100000000+730297343+H73</f>
        <v>25026739586.900002</v>
      </c>
      <c r="N73" s="199">
        <f t="shared" si="19"/>
        <v>0.4595601587871333</v>
      </c>
      <c r="O73" s="248" t="s">
        <v>1135</v>
      </c>
      <c r="P73" s="237">
        <f t="shared" si="20"/>
        <v>0.36838761744321585</v>
      </c>
      <c r="Q73" s="133"/>
      <c r="R73" s="134"/>
      <c r="S73" s="33">
        <f t="shared" si="21"/>
        <v>0</v>
      </c>
      <c r="T73" s="128"/>
      <c r="U73" s="111">
        <f t="shared" si="22"/>
        <v>0.36838761744321585</v>
      </c>
      <c r="V73" s="120"/>
      <c r="W73" s="196"/>
      <c r="X73" s="199">
        <f t="shared" si="23"/>
        <v>0</v>
      </c>
      <c r="Y73" s="129"/>
      <c r="Z73" s="111">
        <f t="shared" si="24"/>
        <v>0.36838761744321585</v>
      </c>
    </row>
    <row r="74" spans="1:26" ht="99.75" x14ac:dyDescent="0.25">
      <c r="A74" s="46" t="s">
        <v>58</v>
      </c>
      <c r="B74" s="232" t="s">
        <v>722</v>
      </c>
      <c r="C74" s="232" t="s">
        <v>723</v>
      </c>
      <c r="D74" s="232" t="s">
        <v>724</v>
      </c>
      <c r="E74" s="232" t="s">
        <v>725</v>
      </c>
      <c r="F74" s="208" t="s">
        <v>680</v>
      </c>
      <c r="G74" s="252">
        <v>3</v>
      </c>
      <c r="H74" s="253">
        <v>3</v>
      </c>
      <c r="I74" s="199">
        <f t="shared" si="17"/>
        <v>1</v>
      </c>
      <c r="J74" s="251" t="s">
        <v>726</v>
      </c>
      <c r="K74" s="237">
        <f t="shared" si="18"/>
        <v>1</v>
      </c>
      <c r="L74" s="132">
        <v>0</v>
      </c>
      <c r="M74" s="322">
        <v>0</v>
      </c>
      <c r="N74" s="199">
        <f t="shared" si="19"/>
        <v>0</v>
      </c>
      <c r="O74" s="323" t="s">
        <v>1136</v>
      </c>
      <c r="P74" s="237">
        <f t="shared" si="20"/>
        <v>1</v>
      </c>
      <c r="Q74" s="127"/>
      <c r="R74" s="134"/>
      <c r="S74" s="33">
        <f t="shared" si="21"/>
        <v>0</v>
      </c>
      <c r="T74" s="135"/>
      <c r="U74" s="111">
        <f t="shared" si="22"/>
        <v>1</v>
      </c>
      <c r="V74" s="120"/>
      <c r="W74" s="196"/>
      <c r="X74" s="199">
        <f t="shared" si="23"/>
        <v>0</v>
      </c>
      <c r="Y74" s="136"/>
      <c r="Z74" s="111">
        <f t="shared" si="24"/>
        <v>1</v>
      </c>
    </row>
    <row r="75" spans="1:26" ht="120" x14ac:dyDescent="0.25">
      <c r="A75" s="45" t="s">
        <v>59</v>
      </c>
      <c r="B75" s="232" t="s">
        <v>727</v>
      </c>
      <c r="C75" s="232" t="s">
        <v>728</v>
      </c>
      <c r="D75" s="232" t="s">
        <v>729</v>
      </c>
      <c r="E75" s="232" t="s">
        <v>730</v>
      </c>
      <c r="F75" s="208">
        <v>11</v>
      </c>
      <c r="G75" s="234">
        <v>3</v>
      </c>
      <c r="H75" s="235">
        <v>12</v>
      </c>
      <c r="I75" s="199">
        <f t="shared" si="17"/>
        <v>0.25</v>
      </c>
      <c r="J75" s="251" t="s">
        <v>731</v>
      </c>
      <c r="K75" s="237">
        <f t="shared" si="18"/>
        <v>0.27272727272727271</v>
      </c>
      <c r="L75" s="123">
        <v>3</v>
      </c>
      <c r="M75" s="253">
        <v>12</v>
      </c>
      <c r="N75" s="199">
        <f t="shared" si="19"/>
        <v>0.25</v>
      </c>
      <c r="O75" s="321" t="s">
        <v>1137</v>
      </c>
      <c r="P75" s="237">
        <f t="shared" si="20"/>
        <v>0.54545454545454541</v>
      </c>
      <c r="Q75" s="120"/>
      <c r="R75" s="196"/>
      <c r="S75" s="33">
        <f t="shared" si="21"/>
        <v>0</v>
      </c>
      <c r="T75" s="135"/>
      <c r="U75" s="111">
        <f t="shared" si="22"/>
        <v>0.54545454545454541</v>
      </c>
      <c r="V75" s="120"/>
      <c r="W75" s="196"/>
      <c r="X75" s="199">
        <f t="shared" si="23"/>
        <v>0</v>
      </c>
      <c r="Y75" s="135"/>
      <c r="Z75" s="111">
        <f t="shared" si="24"/>
        <v>0.54545454545454541</v>
      </c>
    </row>
    <row r="76" spans="1:26" ht="150" x14ac:dyDescent="0.25">
      <c r="A76" s="45" t="s">
        <v>60</v>
      </c>
      <c r="B76" s="245" t="s">
        <v>732</v>
      </c>
      <c r="C76" s="232" t="s">
        <v>733</v>
      </c>
      <c r="D76" s="232" t="s">
        <v>734</v>
      </c>
      <c r="E76" s="232" t="s">
        <v>735</v>
      </c>
      <c r="F76" s="208">
        <v>4</v>
      </c>
      <c r="G76" s="234" t="s">
        <v>701</v>
      </c>
      <c r="H76" s="235">
        <v>1</v>
      </c>
      <c r="I76" s="199">
        <f t="shared" si="17"/>
        <v>1</v>
      </c>
      <c r="J76" s="251" t="s">
        <v>736</v>
      </c>
      <c r="K76" s="237">
        <f t="shared" si="18"/>
        <v>0.25</v>
      </c>
      <c r="L76" s="123">
        <v>0</v>
      </c>
      <c r="M76" s="235">
        <v>0</v>
      </c>
      <c r="N76" s="199">
        <f t="shared" si="19"/>
        <v>0</v>
      </c>
      <c r="O76" s="251" t="s">
        <v>1138</v>
      </c>
      <c r="P76" s="237">
        <f t="shared" si="20"/>
        <v>0.25</v>
      </c>
      <c r="Q76" s="120"/>
      <c r="R76" s="196"/>
      <c r="S76" s="199">
        <f t="shared" si="21"/>
        <v>0</v>
      </c>
      <c r="T76" s="122"/>
      <c r="U76" s="111">
        <f t="shared" si="22"/>
        <v>0.25</v>
      </c>
      <c r="V76" s="120"/>
      <c r="W76" s="196"/>
      <c r="X76" s="199">
        <f>IFERROR((V76/W76),0)</f>
        <v>0</v>
      </c>
      <c r="Y76" s="137"/>
      <c r="Z76" s="111">
        <f t="shared" si="24"/>
        <v>0.25</v>
      </c>
    </row>
    <row r="77" spans="1:26" ht="180" x14ac:dyDescent="0.25">
      <c r="A77" s="45" t="s">
        <v>61</v>
      </c>
      <c r="B77" s="245" t="s">
        <v>737</v>
      </c>
      <c r="C77" s="232" t="s">
        <v>738</v>
      </c>
      <c r="D77" s="232" t="s">
        <v>739</v>
      </c>
      <c r="E77" s="232" t="s">
        <v>740</v>
      </c>
      <c r="F77" s="211" t="s">
        <v>680</v>
      </c>
      <c r="G77" s="252">
        <v>642</v>
      </c>
      <c r="H77" s="253">
        <v>642</v>
      </c>
      <c r="I77" s="199">
        <f t="shared" si="17"/>
        <v>1</v>
      </c>
      <c r="J77" s="248" t="s">
        <v>741</v>
      </c>
      <c r="K77" s="237">
        <f t="shared" si="18"/>
        <v>1</v>
      </c>
      <c r="L77" s="123">
        <v>1127</v>
      </c>
      <c r="M77" s="253">
        <v>1127</v>
      </c>
      <c r="N77" s="199">
        <f t="shared" si="19"/>
        <v>1</v>
      </c>
      <c r="O77" s="324" t="s">
        <v>1139</v>
      </c>
      <c r="P77" s="237">
        <f t="shared" si="20"/>
        <v>1</v>
      </c>
      <c r="Q77" s="120"/>
      <c r="R77" s="196"/>
      <c r="S77" s="33">
        <f t="shared" si="21"/>
        <v>0</v>
      </c>
      <c r="T77" s="135"/>
      <c r="U77" s="111">
        <f t="shared" si="22"/>
        <v>1</v>
      </c>
      <c r="V77" s="120">
        <v>3126</v>
      </c>
      <c r="W77" s="196">
        <v>3126</v>
      </c>
      <c r="X77" s="199">
        <f>IFERROR((V77/W77),0)</f>
        <v>1</v>
      </c>
      <c r="Y77" s="128"/>
      <c r="Z77" s="111">
        <f t="shared" si="24"/>
        <v>1</v>
      </c>
    </row>
    <row r="78" spans="1:26" ht="156.75" x14ac:dyDescent="0.25">
      <c r="A78" s="45" t="s">
        <v>62</v>
      </c>
      <c r="B78" s="245" t="s">
        <v>742</v>
      </c>
      <c r="C78" s="232" t="s">
        <v>743</v>
      </c>
      <c r="D78" s="232" t="s">
        <v>744</v>
      </c>
      <c r="E78" s="232" t="s">
        <v>745</v>
      </c>
      <c r="F78" s="208" t="s">
        <v>680</v>
      </c>
      <c r="G78" s="234">
        <v>680</v>
      </c>
      <c r="H78" s="235">
        <v>680</v>
      </c>
      <c r="I78" s="199">
        <f t="shared" si="17"/>
        <v>1</v>
      </c>
      <c r="J78" s="251" t="s">
        <v>746</v>
      </c>
      <c r="K78" s="237">
        <f t="shared" si="18"/>
        <v>1</v>
      </c>
      <c r="L78" s="123">
        <v>1630</v>
      </c>
      <c r="M78" s="235">
        <v>1630</v>
      </c>
      <c r="N78" s="199">
        <f t="shared" si="19"/>
        <v>1</v>
      </c>
      <c r="O78" s="325" t="s">
        <v>1140</v>
      </c>
      <c r="P78" s="237">
        <f t="shared" si="20"/>
        <v>1</v>
      </c>
      <c r="Q78" s="120"/>
      <c r="R78" s="196"/>
      <c r="S78" s="199">
        <f t="shared" si="21"/>
        <v>0</v>
      </c>
      <c r="T78" s="138"/>
      <c r="U78" s="111">
        <f t="shared" si="22"/>
        <v>1</v>
      </c>
      <c r="V78" s="196"/>
      <c r="W78" s="196"/>
      <c r="X78" s="199">
        <f>IFERROR((V78/W78),0)</f>
        <v>0</v>
      </c>
      <c r="Y78" s="122"/>
      <c r="Z78" s="111">
        <f t="shared" si="24"/>
        <v>1</v>
      </c>
    </row>
    <row r="79" spans="1:26" ht="150" x14ac:dyDescent="0.25">
      <c r="A79" s="46" t="s">
        <v>63</v>
      </c>
      <c r="B79" s="211" t="s">
        <v>747</v>
      </c>
      <c r="C79" s="232" t="s">
        <v>748</v>
      </c>
      <c r="D79" s="211" t="s">
        <v>749</v>
      </c>
      <c r="E79" s="211" t="s">
        <v>749</v>
      </c>
      <c r="F79" s="208" t="s">
        <v>680</v>
      </c>
      <c r="G79" s="252">
        <v>3</v>
      </c>
      <c r="H79" s="253">
        <v>3</v>
      </c>
      <c r="I79" s="199">
        <f t="shared" si="17"/>
        <v>1</v>
      </c>
      <c r="J79" s="251" t="s">
        <v>750</v>
      </c>
      <c r="K79" s="237">
        <f t="shared" si="18"/>
        <v>1</v>
      </c>
      <c r="L79" s="123">
        <v>4</v>
      </c>
      <c r="M79" s="253">
        <v>4</v>
      </c>
      <c r="N79" s="199">
        <f t="shared" si="19"/>
        <v>1</v>
      </c>
      <c r="O79" s="251" t="s">
        <v>1141</v>
      </c>
      <c r="P79" s="237">
        <f t="shared" si="20"/>
        <v>1</v>
      </c>
      <c r="Q79" s="120"/>
      <c r="R79" s="196"/>
      <c r="S79" s="33">
        <f t="shared" si="21"/>
        <v>0</v>
      </c>
      <c r="T79" s="129"/>
      <c r="U79" s="111">
        <f t="shared" si="22"/>
        <v>1</v>
      </c>
      <c r="V79" s="120"/>
      <c r="W79" s="196"/>
      <c r="X79" s="199"/>
      <c r="Y79" s="128"/>
      <c r="Z79" s="111">
        <f t="shared" si="24"/>
        <v>1</v>
      </c>
    </row>
    <row r="80" spans="1:26" ht="195" x14ac:dyDescent="0.25">
      <c r="A80" s="205" t="s">
        <v>64</v>
      </c>
      <c r="B80" s="208" t="s">
        <v>751</v>
      </c>
      <c r="C80" s="245" t="s">
        <v>752</v>
      </c>
      <c r="D80" s="208" t="s">
        <v>753</v>
      </c>
      <c r="E80" s="211" t="s">
        <v>754</v>
      </c>
      <c r="F80" s="208" t="s">
        <v>680</v>
      </c>
      <c r="G80" s="234">
        <v>0</v>
      </c>
      <c r="H80" s="235">
        <v>0</v>
      </c>
      <c r="I80" s="199">
        <f t="shared" si="17"/>
        <v>0</v>
      </c>
      <c r="J80" s="216" t="s">
        <v>711</v>
      </c>
      <c r="K80" s="237">
        <f t="shared" si="18"/>
        <v>0</v>
      </c>
      <c r="L80" s="123">
        <v>1</v>
      </c>
      <c r="M80" s="235">
        <v>1</v>
      </c>
      <c r="N80" s="199">
        <f t="shared" si="19"/>
        <v>1</v>
      </c>
      <c r="O80" s="240" t="s">
        <v>1142</v>
      </c>
      <c r="P80" s="237">
        <f t="shared" si="20"/>
        <v>1</v>
      </c>
      <c r="Q80" s="120"/>
      <c r="R80" s="196"/>
      <c r="S80" s="42">
        <f t="shared" si="21"/>
        <v>0</v>
      </c>
      <c r="T80" s="139"/>
      <c r="U80" s="111">
        <f t="shared" si="22"/>
        <v>1</v>
      </c>
      <c r="V80" s="120">
        <v>0</v>
      </c>
      <c r="W80" s="196">
        <v>0</v>
      </c>
      <c r="X80" s="111">
        <f>IFERROR(IF(I80="Según demanda",(T80+O80+J80)/(K80+P80+U80),(T80+O80+J80)/I80),0)</f>
        <v>0</v>
      </c>
      <c r="Y80" s="130"/>
      <c r="Z80" s="111">
        <f t="shared" si="24"/>
        <v>1</v>
      </c>
    </row>
    <row r="81" spans="1:26" ht="409.5" x14ac:dyDescent="0.25">
      <c r="A81" s="45" t="s">
        <v>65</v>
      </c>
      <c r="B81" s="245" t="s">
        <v>755</v>
      </c>
      <c r="C81" s="232" t="s">
        <v>756</v>
      </c>
      <c r="D81" s="232" t="s">
        <v>757</v>
      </c>
      <c r="E81" s="232" t="s">
        <v>757</v>
      </c>
      <c r="F81" s="208" t="s">
        <v>680</v>
      </c>
      <c r="G81" s="234">
        <v>12</v>
      </c>
      <c r="H81" s="235">
        <v>12</v>
      </c>
      <c r="I81" s="199">
        <f t="shared" si="17"/>
        <v>1</v>
      </c>
      <c r="J81" s="248" t="s">
        <v>758</v>
      </c>
      <c r="K81" s="237">
        <f t="shared" si="18"/>
        <v>1</v>
      </c>
      <c r="L81" s="123">
        <v>7</v>
      </c>
      <c r="M81" s="235">
        <v>7</v>
      </c>
      <c r="N81" s="199">
        <f t="shared" si="19"/>
        <v>1</v>
      </c>
      <c r="O81" s="248" t="s">
        <v>1143</v>
      </c>
      <c r="P81" s="237">
        <f t="shared" si="20"/>
        <v>1</v>
      </c>
      <c r="Q81" s="120"/>
      <c r="R81" s="196"/>
      <c r="S81" s="33">
        <f t="shared" si="21"/>
        <v>0</v>
      </c>
      <c r="T81" s="140"/>
      <c r="U81" s="111">
        <f t="shared" si="22"/>
        <v>1</v>
      </c>
      <c r="V81" s="120"/>
      <c r="W81" s="196"/>
      <c r="X81" s="33">
        <f>IFERROR((V81/W81),0)</f>
        <v>0</v>
      </c>
      <c r="Y81" s="141"/>
      <c r="Z81" s="111">
        <f t="shared" si="24"/>
        <v>1</v>
      </c>
    </row>
    <row r="82" spans="1:26" ht="15" customHeight="1" x14ac:dyDescent="0.25">
      <c r="A82" s="392" t="s">
        <v>66</v>
      </c>
      <c r="B82" s="393" t="s">
        <v>1070</v>
      </c>
      <c r="C82" s="393" t="s">
        <v>1071</v>
      </c>
      <c r="D82" s="393" t="s">
        <v>1072</v>
      </c>
      <c r="E82" s="393" t="s">
        <v>1073</v>
      </c>
      <c r="F82" s="413">
        <v>20</v>
      </c>
      <c r="G82" s="415">
        <v>2</v>
      </c>
      <c r="H82" s="477">
        <v>20</v>
      </c>
      <c r="I82" s="417">
        <f t="shared" si="17"/>
        <v>0.1</v>
      </c>
      <c r="J82" s="422" t="s">
        <v>1074</v>
      </c>
      <c r="K82" s="475">
        <f t="shared" si="18"/>
        <v>0.1</v>
      </c>
      <c r="L82" s="481">
        <v>4</v>
      </c>
      <c r="M82" s="477">
        <v>20</v>
      </c>
      <c r="N82" s="417">
        <f t="shared" si="19"/>
        <v>0.2</v>
      </c>
      <c r="O82" s="422" t="s">
        <v>1074</v>
      </c>
      <c r="P82" s="475">
        <f t="shared" si="20"/>
        <v>0.3</v>
      </c>
      <c r="Q82" s="419"/>
      <c r="R82" s="479"/>
      <c r="S82" s="417">
        <f t="shared" si="21"/>
        <v>0</v>
      </c>
      <c r="T82" s="419"/>
      <c r="U82" s="471">
        <f t="shared" si="22"/>
        <v>0.3</v>
      </c>
      <c r="V82" s="419"/>
      <c r="W82" s="473"/>
      <c r="X82" s="417">
        <f t="shared" ref="X82:X106" si="25">IFERROR((V82/W82),0)</f>
        <v>0</v>
      </c>
      <c r="Y82" s="419"/>
      <c r="Z82" s="471">
        <f t="shared" si="24"/>
        <v>0.3</v>
      </c>
    </row>
    <row r="83" spans="1:26" x14ac:dyDescent="0.25">
      <c r="A83" s="392"/>
      <c r="B83" s="393"/>
      <c r="C83" s="393"/>
      <c r="D83" s="393"/>
      <c r="E83" s="393"/>
      <c r="F83" s="414"/>
      <c r="G83" s="416"/>
      <c r="H83" s="478"/>
      <c r="I83" s="418"/>
      <c r="J83" s="424"/>
      <c r="K83" s="476"/>
      <c r="L83" s="482"/>
      <c r="M83" s="478"/>
      <c r="N83" s="418"/>
      <c r="O83" s="424"/>
      <c r="P83" s="476"/>
      <c r="Q83" s="420"/>
      <c r="R83" s="480"/>
      <c r="S83" s="418"/>
      <c r="T83" s="420"/>
      <c r="U83" s="472"/>
      <c r="V83" s="420"/>
      <c r="W83" s="474"/>
      <c r="X83" s="418"/>
      <c r="Y83" s="420"/>
      <c r="Z83" s="472"/>
    </row>
    <row r="84" spans="1:26" ht="85.5" x14ac:dyDescent="0.25">
      <c r="A84" s="392" t="s">
        <v>67</v>
      </c>
      <c r="B84" s="393" t="s">
        <v>1075</v>
      </c>
      <c r="C84" s="393" t="s">
        <v>1076</v>
      </c>
      <c r="D84" s="393" t="s">
        <v>1077</v>
      </c>
      <c r="E84" s="266" t="s">
        <v>1078</v>
      </c>
      <c r="F84" s="298" t="s">
        <v>447</v>
      </c>
      <c r="G84" s="299">
        <v>105</v>
      </c>
      <c r="H84" s="169">
        <v>105</v>
      </c>
      <c r="I84" s="42">
        <f t="shared" si="17"/>
        <v>1</v>
      </c>
      <c r="J84" s="182" t="s">
        <v>1079</v>
      </c>
      <c r="K84" s="300">
        <f t="shared" si="18"/>
        <v>1</v>
      </c>
      <c r="L84" s="334">
        <v>117</v>
      </c>
      <c r="M84" s="173">
        <v>117</v>
      </c>
      <c r="N84" s="42">
        <f t="shared" si="19"/>
        <v>1</v>
      </c>
      <c r="O84" s="182"/>
      <c r="P84" s="300">
        <f t="shared" si="20"/>
        <v>1</v>
      </c>
      <c r="Q84" s="197"/>
      <c r="R84" s="194"/>
      <c r="S84" s="42">
        <f t="shared" ref="S84:S92" si="26">IFERROR((Q84/R84),0)</f>
        <v>0</v>
      </c>
      <c r="T84" s="197"/>
      <c r="U84" s="39">
        <f t="shared" ref="U84:U92" si="27">IFERROR(IF(F84="Según demanda",(Q84+L84+G84)/(H84+M84+R84),(Q84+L84+G84)/F84),0)</f>
        <v>1</v>
      </c>
      <c r="V84" s="197"/>
      <c r="W84" s="43"/>
      <c r="X84" s="42">
        <f>IFERROR((V84/W84),0)</f>
        <v>0</v>
      </c>
      <c r="Y84" s="197"/>
      <c r="Z84" s="39">
        <f t="shared" ref="Z84:Z92" si="28">IFERROR(IF(F84="Según demanda",(V84+Q84+L84+G84)/(H84+M84+R84+W84),(V84+Q84+L84+G84)/F84),0)</f>
        <v>1</v>
      </c>
    </row>
    <row r="85" spans="1:26" ht="85.5" customHeight="1" x14ac:dyDescent="0.25">
      <c r="A85" s="392"/>
      <c r="B85" s="393"/>
      <c r="C85" s="393"/>
      <c r="D85" s="393"/>
      <c r="E85" s="266" t="s">
        <v>1080</v>
      </c>
      <c r="F85" s="298" t="s">
        <v>447</v>
      </c>
      <c r="G85" s="299">
        <v>27</v>
      </c>
      <c r="H85" s="169">
        <v>27</v>
      </c>
      <c r="I85" s="42">
        <f t="shared" si="17"/>
        <v>1</v>
      </c>
      <c r="J85" s="182" t="s">
        <v>1081</v>
      </c>
      <c r="K85" s="300">
        <f t="shared" si="18"/>
        <v>1</v>
      </c>
      <c r="L85" s="334">
        <v>27</v>
      </c>
      <c r="M85" s="173">
        <v>29</v>
      </c>
      <c r="N85" s="42">
        <f t="shared" si="19"/>
        <v>0.93103448275862066</v>
      </c>
      <c r="O85" s="182"/>
      <c r="P85" s="300">
        <f t="shared" si="20"/>
        <v>0.9642857142857143</v>
      </c>
      <c r="Q85" s="197"/>
      <c r="R85" s="194"/>
      <c r="S85" s="42">
        <f t="shared" si="26"/>
        <v>0</v>
      </c>
      <c r="T85" s="197"/>
      <c r="U85" s="39">
        <f t="shared" si="27"/>
        <v>0.9642857142857143</v>
      </c>
      <c r="V85" s="197"/>
      <c r="W85" s="43"/>
      <c r="X85" s="42">
        <f>IFERROR((V85/W85),0)</f>
        <v>0</v>
      </c>
      <c r="Y85" s="197"/>
      <c r="Z85" s="39">
        <f t="shared" si="28"/>
        <v>0.9642857142857143</v>
      </c>
    </row>
    <row r="86" spans="1:26" ht="99.75" x14ac:dyDescent="0.25">
      <c r="A86" s="205" t="s">
        <v>68</v>
      </c>
      <c r="B86" s="301" t="s">
        <v>1082</v>
      </c>
      <c r="C86" s="301" t="s">
        <v>1083</v>
      </c>
      <c r="D86" s="301" t="s">
        <v>1084</v>
      </c>
      <c r="E86" s="266" t="s">
        <v>1085</v>
      </c>
      <c r="F86" s="298">
        <v>1</v>
      </c>
      <c r="G86" s="299">
        <v>1</v>
      </c>
      <c r="H86" s="169">
        <v>1</v>
      </c>
      <c r="I86" s="42">
        <f t="shared" si="17"/>
        <v>1</v>
      </c>
      <c r="J86" s="182" t="s">
        <v>1086</v>
      </c>
      <c r="K86" s="300">
        <f t="shared" si="18"/>
        <v>1</v>
      </c>
      <c r="L86" s="334"/>
      <c r="M86" s="173"/>
      <c r="N86" s="42">
        <f t="shared" si="19"/>
        <v>0</v>
      </c>
      <c r="O86" s="182"/>
      <c r="P86" s="300">
        <f t="shared" si="20"/>
        <v>1</v>
      </c>
      <c r="Q86" s="195"/>
      <c r="R86" s="194"/>
      <c r="S86" s="42">
        <f t="shared" si="26"/>
        <v>0</v>
      </c>
      <c r="T86" s="197"/>
      <c r="U86" s="39">
        <f t="shared" si="27"/>
        <v>1</v>
      </c>
      <c r="V86" s="197"/>
      <c r="W86" s="43"/>
      <c r="X86" s="42">
        <f>IFERROR((V86/W86),0)</f>
        <v>0</v>
      </c>
      <c r="Y86" s="197"/>
      <c r="Z86" s="39">
        <f t="shared" si="28"/>
        <v>1</v>
      </c>
    </row>
    <row r="87" spans="1:26" ht="42.75" customHeight="1" x14ac:dyDescent="0.25">
      <c r="A87" s="205" t="s">
        <v>69</v>
      </c>
      <c r="B87" s="373" t="s">
        <v>1087</v>
      </c>
      <c r="C87" s="301" t="s">
        <v>1088</v>
      </c>
      <c r="D87" s="265" t="s">
        <v>1089</v>
      </c>
      <c r="E87" s="266" t="s">
        <v>439</v>
      </c>
      <c r="F87" s="298" t="s">
        <v>447</v>
      </c>
      <c r="G87" s="299">
        <v>15</v>
      </c>
      <c r="H87" s="173">
        <v>15</v>
      </c>
      <c r="I87" s="42">
        <f t="shared" si="17"/>
        <v>1</v>
      </c>
      <c r="J87" s="422" t="s">
        <v>1090</v>
      </c>
      <c r="K87" s="300">
        <f t="shared" si="18"/>
        <v>1</v>
      </c>
      <c r="L87" s="334">
        <v>29</v>
      </c>
      <c r="M87" s="173">
        <v>29</v>
      </c>
      <c r="N87" s="42">
        <f t="shared" si="19"/>
        <v>1</v>
      </c>
      <c r="O87" s="422"/>
      <c r="P87" s="300">
        <f t="shared" si="20"/>
        <v>1</v>
      </c>
      <c r="Q87" s="197"/>
      <c r="R87" s="194"/>
      <c r="S87" s="42">
        <f t="shared" si="26"/>
        <v>0</v>
      </c>
      <c r="T87" s="419"/>
      <c r="U87" s="39">
        <f t="shared" si="27"/>
        <v>1</v>
      </c>
      <c r="V87" s="197"/>
      <c r="W87" s="43"/>
      <c r="X87" s="42">
        <v>1</v>
      </c>
      <c r="Y87" s="197"/>
      <c r="Z87" s="39">
        <f t="shared" si="28"/>
        <v>1</v>
      </c>
    </row>
    <row r="88" spans="1:26" ht="114" customHeight="1" x14ac:dyDescent="0.25">
      <c r="A88" s="44" t="s">
        <v>70</v>
      </c>
      <c r="B88" s="373"/>
      <c r="C88" s="301" t="s">
        <v>1091</v>
      </c>
      <c r="D88" s="265" t="s">
        <v>1092</v>
      </c>
      <c r="E88" s="266" t="s">
        <v>439</v>
      </c>
      <c r="F88" s="298" t="s">
        <v>447</v>
      </c>
      <c r="G88" s="299">
        <v>15</v>
      </c>
      <c r="H88" s="173">
        <v>15</v>
      </c>
      <c r="I88" s="42">
        <f t="shared" si="17"/>
        <v>1</v>
      </c>
      <c r="J88" s="423"/>
      <c r="K88" s="300">
        <f t="shared" si="18"/>
        <v>1</v>
      </c>
      <c r="L88" s="334">
        <v>29</v>
      </c>
      <c r="M88" s="173">
        <v>29</v>
      </c>
      <c r="N88" s="42">
        <f t="shared" si="19"/>
        <v>1</v>
      </c>
      <c r="O88" s="423"/>
      <c r="P88" s="300">
        <f t="shared" si="20"/>
        <v>1</v>
      </c>
      <c r="Q88" s="197"/>
      <c r="R88" s="194"/>
      <c r="S88" s="42">
        <f t="shared" si="26"/>
        <v>0</v>
      </c>
      <c r="T88" s="421"/>
      <c r="U88" s="39">
        <f t="shared" si="27"/>
        <v>1</v>
      </c>
      <c r="V88" s="197"/>
      <c r="W88" s="43"/>
      <c r="X88" s="42">
        <f>IFERROR((V88/W88),0)</f>
        <v>0</v>
      </c>
      <c r="Y88" s="197"/>
      <c r="Z88" s="39">
        <f t="shared" si="28"/>
        <v>1</v>
      </c>
    </row>
    <row r="89" spans="1:26" ht="42.75" x14ac:dyDescent="0.25">
      <c r="A89" s="44" t="s">
        <v>70</v>
      </c>
      <c r="B89" s="373"/>
      <c r="C89" s="301" t="s">
        <v>1093</v>
      </c>
      <c r="D89" s="265" t="s">
        <v>1094</v>
      </c>
      <c r="E89" s="266" t="s">
        <v>439</v>
      </c>
      <c r="F89" s="298" t="s">
        <v>447</v>
      </c>
      <c r="G89" s="299">
        <v>15</v>
      </c>
      <c r="H89" s="173">
        <v>15</v>
      </c>
      <c r="I89" s="42">
        <f t="shared" si="17"/>
        <v>1</v>
      </c>
      <c r="J89" s="423"/>
      <c r="K89" s="300">
        <f t="shared" si="18"/>
        <v>1</v>
      </c>
      <c r="L89" s="334">
        <v>29</v>
      </c>
      <c r="M89" s="173">
        <v>29</v>
      </c>
      <c r="N89" s="42">
        <f t="shared" si="19"/>
        <v>1</v>
      </c>
      <c r="O89" s="423"/>
      <c r="P89" s="300">
        <f t="shared" si="20"/>
        <v>1</v>
      </c>
      <c r="Q89" s="197"/>
      <c r="R89" s="194"/>
      <c r="S89" s="42">
        <f t="shared" si="26"/>
        <v>0</v>
      </c>
      <c r="T89" s="421"/>
      <c r="U89" s="39">
        <f t="shared" si="27"/>
        <v>1</v>
      </c>
      <c r="V89" s="197"/>
      <c r="W89" s="43"/>
      <c r="X89" s="42">
        <f>IFERROR((V89/W89),0)</f>
        <v>0</v>
      </c>
      <c r="Y89" s="197"/>
      <c r="Z89" s="39">
        <f t="shared" si="28"/>
        <v>1</v>
      </c>
    </row>
    <row r="90" spans="1:26" ht="71.25" x14ac:dyDescent="0.25">
      <c r="A90" s="44" t="s">
        <v>71</v>
      </c>
      <c r="B90" s="373"/>
      <c r="C90" s="301" t="s">
        <v>1095</v>
      </c>
      <c r="D90" s="265" t="s">
        <v>1096</v>
      </c>
      <c r="E90" s="266" t="s">
        <v>439</v>
      </c>
      <c r="F90" s="298" t="s">
        <v>447</v>
      </c>
      <c r="G90" s="299">
        <v>15</v>
      </c>
      <c r="H90" s="173">
        <v>15</v>
      </c>
      <c r="I90" s="42">
        <f t="shared" si="17"/>
        <v>1</v>
      </c>
      <c r="J90" s="423"/>
      <c r="K90" s="300">
        <f t="shared" si="18"/>
        <v>1</v>
      </c>
      <c r="L90" s="334">
        <v>29</v>
      </c>
      <c r="M90" s="173">
        <v>29</v>
      </c>
      <c r="N90" s="42">
        <f t="shared" si="19"/>
        <v>1</v>
      </c>
      <c r="O90" s="423"/>
      <c r="P90" s="300">
        <f t="shared" si="20"/>
        <v>1</v>
      </c>
      <c r="Q90" s="197"/>
      <c r="R90" s="194"/>
      <c r="S90" s="42">
        <f t="shared" si="26"/>
        <v>0</v>
      </c>
      <c r="T90" s="421"/>
      <c r="U90" s="39">
        <f t="shared" si="27"/>
        <v>1</v>
      </c>
      <c r="V90" s="197"/>
      <c r="W90" s="43"/>
      <c r="X90" s="42">
        <f>IFERROR((V90/W90),0)</f>
        <v>0</v>
      </c>
      <c r="Y90" s="197"/>
      <c r="Z90" s="39">
        <f t="shared" si="28"/>
        <v>1</v>
      </c>
    </row>
    <row r="91" spans="1:26" ht="28.5" customHeight="1" x14ac:dyDescent="0.25">
      <c r="A91" s="205" t="s">
        <v>72</v>
      </c>
      <c r="B91" s="373"/>
      <c r="C91" s="301" t="s">
        <v>1097</v>
      </c>
      <c r="D91" s="265" t="s">
        <v>1098</v>
      </c>
      <c r="E91" s="266" t="s">
        <v>1099</v>
      </c>
      <c r="F91" s="298" t="s">
        <v>447</v>
      </c>
      <c r="G91" s="299">
        <v>15</v>
      </c>
      <c r="H91" s="173">
        <v>15</v>
      </c>
      <c r="I91" s="42">
        <f t="shared" si="17"/>
        <v>1</v>
      </c>
      <c r="J91" s="423"/>
      <c r="K91" s="300">
        <f t="shared" si="18"/>
        <v>1</v>
      </c>
      <c r="L91" s="334">
        <v>29</v>
      </c>
      <c r="M91" s="173">
        <v>29</v>
      </c>
      <c r="N91" s="42">
        <f t="shared" si="19"/>
        <v>1</v>
      </c>
      <c r="O91" s="423"/>
      <c r="P91" s="300">
        <f t="shared" si="20"/>
        <v>1</v>
      </c>
      <c r="Q91" s="197"/>
      <c r="R91" s="194"/>
      <c r="S91" s="42">
        <f t="shared" si="26"/>
        <v>0</v>
      </c>
      <c r="T91" s="421"/>
      <c r="U91" s="39">
        <f t="shared" si="27"/>
        <v>1</v>
      </c>
      <c r="V91" s="197"/>
      <c r="W91" s="43"/>
      <c r="X91" s="42">
        <f>IFERROR((V91/W91),0)</f>
        <v>0</v>
      </c>
      <c r="Y91" s="197"/>
      <c r="Z91" s="39">
        <f t="shared" si="28"/>
        <v>1</v>
      </c>
    </row>
    <row r="92" spans="1:26" ht="28.5" x14ac:dyDescent="0.25">
      <c r="A92" s="205" t="s">
        <v>73</v>
      </c>
      <c r="B92" s="373"/>
      <c r="C92" s="301" t="s">
        <v>1100</v>
      </c>
      <c r="D92" s="265" t="s">
        <v>1101</v>
      </c>
      <c r="E92" s="266" t="s">
        <v>1102</v>
      </c>
      <c r="F92" s="298" t="s">
        <v>447</v>
      </c>
      <c r="G92" s="299">
        <v>15</v>
      </c>
      <c r="H92" s="173">
        <v>15</v>
      </c>
      <c r="I92" s="42">
        <f t="shared" si="17"/>
        <v>1</v>
      </c>
      <c r="J92" s="424"/>
      <c r="K92" s="300">
        <f t="shared" si="18"/>
        <v>1</v>
      </c>
      <c r="L92" s="334">
        <v>29</v>
      </c>
      <c r="M92" s="173">
        <v>29</v>
      </c>
      <c r="N92" s="42">
        <f t="shared" si="19"/>
        <v>1</v>
      </c>
      <c r="O92" s="424"/>
      <c r="P92" s="300">
        <f t="shared" si="20"/>
        <v>1</v>
      </c>
      <c r="Q92" s="197"/>
      <c r="R92" s="194"/>
      <c r="S92" s="42">
        <f t="shared" si="26"/>
        <v>0</v>
      </c>
      <c r="T92" s="420"/>
      <c r="U92" s="39">
        <f t="shared" si="27"/>
        <v>1</v>
      </c>
      <c r="V92" s="197"/>
      <c r="W92" s="43"/>
      <c r="X92" s="42">
        <f>IFERROR((V92/W92),0)</f>
        <v>0</v>
      </c>
      <c r="Y92" s="197"/>
      <c r="Z92" s="39">
        <f t="shared" si="28"/>
        <v>1</v>
      </c>
    </row>
    <row r="93" spans="1:26" ht="28.5" x14ac:dyDescent="0.25">
      <c r="A93" s="392" t="s">
        <v>74</v>
      </c>
      <c r="B93" s="373" t="s">
        <v>1103</v>
      </c>
      <c r="C93" s="301" t="s">
        <v>1104</v>
      </c>
      <c r="D93" s="393" t="s">
        <v>1105</v>
      </c>
      <c r="E93" s="394" t="s">
        <v>1106</v>
      </c>
      <c r="F93" s="298" t="s">
        <v>447</v>
      </c>
      <c r="G93" s="299">
        <v>15</v>
      </c>
      <c r="H93" s="173">
        <v>15</v>
      </c>
      <c r="I93" s="42">
        <f t="shared" si="17"/>
        <v>1</v>
      </c>
      <c r="J93" s="389" t="s">
        <v>1107</v>
      </c>
      <c r="K93" s="300">
        <f t="shared" si="18"/>
        <v>1</v>
      </c>
      <c r="L93" s="334">
        <v>30</v>
      </c>
      <c r="M93" s="173">
        <v>30</v>
      </c>
      <c r="N93" s="42">
        <f t="shared" si="19"/>
        <v>1</v>
      </c>
      <c r="O93" s="389"/>
      <c r="P93" s="300">
        <f t="shared" si="20"/>
        <v>1</v>
      </c>
      <c r="Q93" s="197"/>
      <c r="R93" s="197"/>
      <c r="S93" s="42">
        <f t="shared" si="21"/>
        <v>0</v>
      </c>
      <c r="T93" s="360"/>
      <c r="U93" s="39">
        <f>IFERROR(IF(F93="Según demanda",(Q93+L93+G93)/(H93+M93+R93),(Q93+L93+G93)/F93),0)</f>
        <v>1</v>
      </c>
      <c r="V93" s="197"/>
      <c r="W93" s="43"/>
      <c r="X93" s="42">
        <f t="shared" si="25"/>
        <v>0</v>
      </c>
      <c r="Y93" s="197"/>
      <c r="Z93" s="39">
        <f>IFERROR(IF(F93="Según demanda",(V93+Q93+L93+G93)/(H93+M93+R93+W93),(V93+Q93+L93+G93)/F93),0)</f>
        <v>1</v>
      </c>
    </row>
    <row r="94" spans="1:26" x14ac:dyDescent="0.25">
      <c r="A94" s="392"/>
      <c r="B94" s="373"/>
      <c r="C94" s="301" t="s">
        <v>1108</v>
      </c>
      <c r="D94" s="393"/>
      <c r="E94" s="394"/>
      <c r="F94" s="298" t="s">
        <v>447</v>
      </c>
      <c r="G94" s="299">
        <v>15</v>
      </c>
      <c r="H94" s="173">
        <v>15</v>
      </c>
      <c r="I94" s="42">
        <f t="shared" ref="I94:I100" si="29">IFERROR((G94/H94),0)</f>
        <v>1</v>
      </c>
      <c r="J94" s="390"/>
      <c r="K94" s="300">
        <f t="shared" si="18"/>
        <v>1</v>
      </c>
      <c r="L94" s="334">
        <v>30</v>
      </c>
      <c r="M94" s="173">
        <v>30</v>
      </c>
      <c r="N94" s="42">
        <f>IFERROR((L94/M94),0)</f>
        <v>1</v>
      </c>
      <c r="O94" s="390"/>
      <c r="P94" s="300">
        <f t="shared" si="20"/>
        <v>1</v>
      </c>
      <c r="Q94" s="197"/>
      <c r="R94" s="197"/>
      <c r="S94" s="42">
        <f t="shared" si="21"/>
        <v>0</v>
      </c>
      <c r="T94" s="361"/>
      <c r="U94" s="39">
        <f>IFERROR(IF(F94="Según demanda",(Q94+L94+#REF!)/(H94+#REF!+R94),(Q94+L94+#REF!)/F94),0)</f>
        <v>0</v>
      </c>
      <c r="V94" s="197"/>
      <c r="W94" s="43"/>
      <c r="X94" s="42">
        <f t="shared" si="25"/>
        <v>0</v>
      </c>
      <c r="Y94" s="197"/>
      <c r="Z94" s="39">
        <f>IFERROR(IF(F94="Según demanda",(V94+Q94+L94+#REF!)/(H94+#REF!+R94+W94),(V94+Q94+L94+#REF!)/F94),0)</f>
        <v>0</v>
      </c>
    </row>
    <row r="95" spans="1:26" ht="29.25" thickBot="1" x14ac:dyDescent="0.3">
      <c r="A95" s="392"/>
      <c r="B95" s="373"/>
      <c r="C95" s="301" t="s">
        <v>1109</v>
      </c>
      <c r="D95" s="393"/>
      <c r="E95" s="394"/>
      <c r="F95" s="298" t="s">
        <v>447</v>
      </c>
      <c r="G95" s="302">
        <v>15</v>
      </c>
      <c r="H95" s="303">
        <v>15</v>
      </c>
      <c r="I95" s="304">
        <f t="shared" si="29"/>
        <v>1</v>
      </c>
      <c r="J95" s="425"/>
      <c r="K95" s="300">
        <f t="shared" si="18"/>
        <v>1</v>
      </c>
      <c r="L95" s="335">
        <v>30</v>
      </c>
      <c r="M95" s="303">
        <v>30</v>
      </c>
      <c r="N95" s="304">
        <f>IFERROR((L95/M95),0)</f>
        <v>1</v>
      </c>
      <c r="O95" s="425"/>
      <c r="P95" s="300">
        <f t="shared" si="20"/>
        <v>1</v>
      </c>
      <c r="Q95" s="197"/>
      <c r="R95" s="197"/>
      <c r="S95" s="42">
        <f t="shared" si="21"/>
        <v>0</v>
      </c>
      <c r="T95" s="362"/>
      <c r="U95" s="39">
        <f>IFERROR(IF(F95="Según demanda",(Q95+L95+G95)/(H95+M94+R95),(Q95+L95+G95)/F95),0)</f>
        <v>1</v>
      </c>
      <c r="V95" s="197"/>
      <c r="W95" s="43"/>
      <c r="X95" s="42">
        <f t="shared" si="25"/>
        <v>0</v>
      </c>
      <c r="Y95" s="197"/>
      <c r="Z95" s="39">
        <f>IFERROR(IF(F95="Según demanda",(V95+Q95+L95+G95)/(H95+M94+R95+W95),(V95+Q95+L95+G95)/F95),0)</f>
        <v>1</v>
      </c>
    </row>
    <row r="96" spans="1:26" ht="71.25" x14ac:dyDescent="0.25">
      <c r="A96" s="203" t="s">
        <v>100</v>
      </c>
      <c r="B96" s="188" t="s">
        <v>101</v>
      </c>
      <c r="C96" s="142" t="s">
        <v>102</v>
      </c>
      <c r="D96" s="188" t="s">
        <v>103</v>
      </c>
      <c r="E96" s="188" t="s">
        <v>104</v>
      </c>
      <c r="F96" s="188"/>
      <c r="G96" s="194">
        <v>1</v>
      </c>
      <c r="H96" s="97">
        <v>1</v>
      </c>
      <c r="I96" s="42">
        <f t="shared" si="29"/>
        <v>1</v>
      </c>
      <c r="J96" s="193" t="s">
        <v>457</v>
      </c>
      <c r="K96" s="39"/>
      <c r="L96" s="317"/>
      <c r="M96" s="194"/>
      <c r="N96" s="42"/>
      <c r="O96" s="193"/>
      <c r="P96" s="39"/>
      <c r="Q96" s="197"/>
      <c r="R96" s="197"/>
      <c r="S96" s="42"/>
      <c r="T96" s="193"/>
      <c r="U96" s="39"/>
      <c r="V96" s="197"/>
      <c r="W96" s="43"/>
      <c r="X96" s="42"/>
      <c r="Y96" s="197"/>
      <c r="Z96" s="39"/>
    </row>
    <row r="97" spans="1:26" ht="270.75" x14ac:dyDescent="0.25">
      <c r="A97" s="386" t="s">
        <v>75</v>
      </c>
      <c r="B97" s="215" t="s">
        <v>569</v>
      </c>
      <c r="C97" s="188" t="s">
        <v>570</v>
      </c>
      <c r="D97" s="188" t="s">
        <v>571</v>
      </c>
      <c r="E97" s="188" t="s">
        <v>572</v>
      </c>
      <c r="F97" s="188">
        <v>4</v>
      </c>
      <c r="G97" s="188">
        <v>0</v>
      </c>
      <c r="H97" s="56">
        <v>0</v>
      </c>
      <c r="I97" s="57">
        <f t="shared" si="29"/>
        <v>0</v>
      </c>
      <c r="J97" s="40"/>
      <c r="K97" s="57">
        <f>IFERROR(IF(F97="Según demanda",G97/H97,G97/F97),0)</f>
        <v>0</v>
      </c>
      <c r="L97" s="308">
        <v>2</v>
      </c>
      <c r="M97" s="308">
        <v>4</v>
      </c>
      <c r="N97" s="57">
        <f>IFERROR((L97/M97),0)</f>
        <v>0.5</v>
      </c>
      <c r="O97" s="58" t="s">
        <v>1170</v>
      </c>
      <c r="P97" s="57">
        <f>IFERROR(IF(F97="Según demanda",(L97+G97)/(H97+M97),(L97+G97)/F97),0)</f>
        <v>0.5</v>
      </c>
      <c r="Q97" s="188"/>
      <c r="R97" s="188"/>
      <c r="S97" s="57">
        <f t="shared" si="21"/>
        <v>0</v>
      </c>
      <c r="T97" s="58"/>
      <c r="U97" s="57">
        <f>IFERROR(IF(F97="Según demanda",(Q97+L97+G97)/(H97+M97+R97),(Q97+L97+G97)/F97),0)</f>
        <v>0.5</v>
      </c>
      <c r="V97" s="188"/>
      <c r="W97" s="188"/>
      <c r="X97" s="57">
        <f t="shared" si="25"/>
        <v>0</v>
      </c>
      <c r="Y97" s="188"/>
      <c r="Z97" s="57">
        <f>IFERROR(IF(F97="Según demanda",(V97+Q97+L97+G97)/(H97+M97+R97+W97),(V97+Q97+L97+G97)/F97),0)</f>
        <v>0.5</v>
      </c>
    </row>
    <row r="98" spans="1:26" ht="242.25" x14ac:dyDescent="0.25">
      <c r="A98" s="387"/>
      <c r="B98" s="215" t="s">
        <v>573</v>
      </c>
      <c r="C98" s="188" t="s">
        <v>574</v>
      </c>
      <c r="D98" s="188" t="s">
        <v>571</v>
      </c>
      <c r="E98" s="188" t="s">
        <v>575</v>
      </c>
      <c r="F98" s="188">
        <v>3</v>
      </c>
      <c r="G98" s="188">
        <v>0</v>
      </c>
      <c r="H98" s="56">
        <v>0</v>
      </c>
      <c r="I98" s="57">
        <f t="shared" si="29"/>
        <v>0</v>
      </c>
      <c r="J98" s="188"/>
      <c r="K98" s="57">
        <f>IFERROR(IF(F98="Según demanda",G98/H98,G98/F98),0)</f>
        <v>0</v>
      </c>
      <c r="L98" s="308">
        <v>1</v>
      </c>
      <c r="M98" s="308">
        <v>3</v>
      </c>
      <c r="N98" s="57">
        <f>IFERROR((L98/M98),0)</f>
        <v>0.33333333333333331</v>
      </c>
      <c r="O98" s="308"/>
      <c r="P98" s="57">
        <f>IFERROR(IF(F98="Según demanda",(L98+G98)/(H98+M98),(L98+G98)/F98),0)</f>
        <v>0.33333333333333331</v>
      </c>
      <c r="Q98" s="188"/>
      <c r="R98" s="188"/>
      <c r="S98" s="57">
        <f t="shared" si="21"/>
        <v>0</v>
      </c>
      <c r="T98" s="188"/>
      <c r="U98" s="57">
        <f>IFERROR(IF(F98="Según demanda",(Q98+L98+G98)/(H98+M98+R98),(Q98+L98+G98)/F98),0)</f>
        <v>0.33333333333333331</v>
      </c>
      <c r="V98" s="188"/>
      <c r="W98" s="188"/>
      <c r="X98" s="57">
        <f t="shared" si="25"/>
        <v>0</v>
      </c>
      <c r="Y98" s="188"/>
      <c r="Z98" s="57">
        <f>IFERROR(IF(F98="Según demanda",(V98+Q98+L98+G98)/(H98+M98+R98+W98),(V98+Q98+L98+G98)/F98),0)</f>
        <v>0.33333333333333331</v>
      </c>
    </row>
    <row r="99" spans="1:26" ht="156.75" x14ac:dyDescent="0.25">
      <c r="A99" s="387"/>
      <c r="B99" s="215" t="s">
        <v>576</v>
      </c>
      <c r="C99" s="188" t="s">
        <v>577</v>
      </c>
      <c r="D99" s="188" t="s">
        <v>571</v>
      </c>
      <c r="E99" s="188" t="s">
        <v>578</v>
      </c>
      <c r="F99" s="188">
        <v>3</v>
      </c>
      <c r="G99" s="188">
        <v>0</v>
      </c>
      <c r="H99" s="56">
        <v>0</v>
      </c>
      <c r="I99" s="57">
        <f t="shared" si="29"/>
        <v>0</v>
      </c>
      <c r="J99" s="188"/>
      <c r="K99" s="57">
        <f>IFERROR(IF(F99="Según demanda",G99/H99,G99/F99),0)</f>
        <v>0</v>
      </c>
      <c r="L99" s="308">
        <v>1</v>
      </c>
      <c r="M99" s="308">
        <v>3</v>
      </c>
      <c r="N99" s="57">
        <f>IFERROR((L99/M99),0)</f>
        <v>0.33333333333333331</v>
      </c>
      <c r="O99" s="308"/>
      <c r="P99" s="57">
        <f>IFERROR(IF(F99="Según demanda",(L99+G99)/(H99+M99),(L99+G99)/F99),0)</f>
        <v>0.33333333333333331</v>
      </c>
      <c r="Q99" s="188"/>
      <c r="R99" s="188"/>
      <c r="S99" s="57">
        <f t="shared" si="21"/>
        <v>0</v>
      </c>
      <c r="T99" s="188"/>
      <c r="U99" s="57">
        <f>IFERROR(IF(F99="Según demanda",(Q99+L99+G99)/(H99+M99+R99),(Q99+L99+G99)/F99),0)</f>
        <v>0.33333333333333331</v>
      </c>
      <c r="V99" s="188"/>
      <c r="W99" s="188"/>
      <c r="X99" s="57">
        <f t="shared" si="25"/>
        <v>0</v>
      </c>
      <c r="Y99" s="188"/>
      <c r="Z99" s="57">
        <f>IFERROR(IF(F99="Según demanda",(V99+Q99+L99+G99)/(H99+M99+R99+W99),(V99+Q99+L99+G99)/F99),0)</f>
        <v>0.33333333333333331</v>
      </c>
    </row>
    <row r="100" spans="1:26" ht="156.75" x14ac:dyDescent="0.25">
      <c r="A100" s="388"/>
      <c r="B100" s="215" t="s">
        <v>579</v>
      </c>
      <c r="C100" s="188" t="s">
        <v>580</v>
      </c>
      <c r="D100" s="188" t="s">
        <v>571</v>
      </c>
      <c r="E100" s="188" t="s">
        <v>575</v>
      </c>
      <c r="F100" s="188">
        <v>4</v>
      </c>
      <c r="G100" s="188">
        <v>0</v>
      </c>
      <c r="H100" s="56">
        <v>0</v>
      </c>
      <c r="I100" s="57">
        <f t="shared" si="29"/>
        <v>0</v>
      </c>
      <c r="J100" s="40"/>
      <c r="K100" s="57">
        <f>IFERROR(IF(F100="Según demanda",G100/H100,G100/F100),0)</f>
        <v>0</v>
      </c>
      <c r="L100" s="308">
        <v>2</v>
      </c>
      <c r="M100" s="312">
        <v>4</v>
      </c>
      <c r="N100" s="42">
        <f t="shared" ref="N100" si="30">IFERROR((L100/M100),0)</f>
        <v>0.5</v>
      </c>
      <c r="O100" s="41"/>
      <c r="P100" s="39">
        <f t="shared" ref="P100" si="31">IFERROR(IF(F100="Según demanda",(L100+G100)/(H100+M100),(L100+G100)/F100),0)</f>
        <v>0.5</v>
      </c>
      <c r="Q100" s="197"/>
      <c r="R100" s="198"/>
      <c r="S100" s="42">
        <f t="shared" si="21"/>
        <v>0</v>
      </c>
      <c r="T100" s="41"/>
      <c r="U100" s="39">
        <f t="shared" ref="U100:U106" si="32">IFERROR(IF(F100="Según demanda",(Q100+L100+G100)/(H100+M100+R100),(Q100+L100+G100)/F100),0)</f>
        <v>0.5</v>
      </c>
      <c r="V100" s="197"/>
      <c r="W100" s="43"/>
      <c r="X100" s="42">
        <f t="shared" si="25"/>
        <v>0</v>
      </c>
      <c r="Y100" s="397"/>
      <c r="Z100" s="39">
        <f t="shared" ref="Z100:Z106" si="33">IFERROR(IF(F100="Según demanda",(V100+Q100+L100+G100)/(H100+M100+R100+W100),(V100+Q100+L100+G100)/F100),0)</f>
        <v>0.5</v>
      </c>
    </row>
    <row r="101" spans="1:26" ht="99.75" x14ac:dyDescent="0.25">
      <c r="A101" s="205" t="s">
        <v>76</v>
      </c>
      <c r="B101" s="143" t="s">
        <v>826</v>
      </c>
      <c r="C101" s="215" t="s">
        <v>827</v>
      </c>
      <c r="D101" s="215" t="s">
        <v>828</v>
      </c>
      <c r="E101" s="40" t="s">
        <v>829</v>
      </c>
      <c r="F101" s="292">
        <v>400</v>
      </c>
      <c r="G101" s="198">
        <v>132</v>
      </c>
      <c r="H101" s="262">
        <v>100</v>
      </c>
      <c r="I101" s="42">
        <f t="shared" ref="I101:I119" si="34">IFERROR((G101/H101),0)</f>
        <v>1.32</v>
      </c>
      <c r="J101" s="41" t="s">
        <v>830</v>
      </c>
      <c r="K101" s="39">
        <f t="shared" ref="K101:K107" si="35">IFERROR(IF(F101="Según demanda",G101/H101,G101/F101),0)</f>
        <v>0.33</v>
      </c>
      <c r="L101" s="308">
        <v>142</v>
      </c>
      <c r="M101" s="262">
        <v>100</v>
      </c>
      <c r="N101" s="42">
        <f t="shared" ref="N101:N157" si="36">IFERROR((L101/M101),0)</f>
        <v>1.42</v>
      </c>
      <c r="O101" s="41"/>
      <c r="P101" s="39">
        <f t="shared" ref="P101:P108" si="37">IFERROR(IF(F101="Según demanda",(L101+G101)/(H101+M101),(L101+G101)/F101),0)</f>
        <v>0.68500000000000005</v>
      </c>
      <c r="Q101" s="197"/>
      <c r="R101" s="198"/>
      <c r="S101" s="42">
        <f t="shared" si="21"/>
        <v>0</v>
      </c>
      <c r="T101" s="41"/>
      <c r="U101" s="39">
        <f t="shared" si="32"/>
        <v>0.68500000000000005</v>
      </c>
      <c r="V101" s="197"/>
      <c r="W101" s="43"/>
      <c r="X101" s="42">
        <f t="shared" si="25"/>
        <v>0</v>
      </c>
      <c r="Y101" s="397"/>
      <c r="Z101" s="39">
        <f t="shared" si="33"/>
        <v>0.68500000000000005</v>
      </c>
    </row>
    <row r="102" spans="1:26" ht="99.75" x14ac:dyDescent="0.25">
      <c r="A102" s="205" t="s">
        <v>76</v>
      </c>
      <c r="B102" s="143" t="s">
        <v>826</v>
      </c>
      <c r="C102" s="215" t="s">
        <v>831</v>
      </c>
      <c r="D102" s="40" t="s">
        <v>832</v>
      </c>
      <c r="E102" s="40" t="s">
        <v>833</v>
      </c>
      <c r="F102" s="293">
        <v>60</v>
      </c>
      <c r="G102" s="198">
        <v>15</v>
      </c>
      <c r="H102" s="262">
        <v>15</v>
      </c>
      <c r="I102" s="42">
        <f t="shared" si="34"/>
        <v>1</v>
      </c>
      <c r="J102" s="41" t="s">
        <v>834</v>
      </c>
      <c r="K102" s="39">
        <f t="shared" si="35"/>
        <v>0.25</v>
      </c>
      <c r="L102" s="308">
        <v>15</v>
      </c>
      <c r="M102" s="262">
        <v>15</v>
      </c>
      <c r="N102" s="42">
        <f t="shared" si="36"/>
        <v>1</v>
      </c>
      <c r="O102" s="41"/>
      <c r="P102" s="39">
        <f t="shared" si="37"/>
        <v>0.5</v>
      </c>
      <c r="Q102" s="188"/>
      <c r="R102" s="198"/>
      <c r="S102" s="42">
        <f t="shared" si="21"/>
        <v>0</v>
      </c>
      <c r="T102" s="144"/>
      <c r="U102" s="39">
        <f t="shared" si="32"/>
        <v>0.5</v>
      </c>
      <c r="V102" s="197"/>
      <c r="W102" s="43"/>
      <c r="X102" s="42">
        <f t="shared" si="25"/>
        <v>0</v>
      </c>
      <c r="Y102" s="397"/>
      <c r="Z102" s="39">
        <f t="shared" si="33"/>
        <v>0.5</v>
      </c>
    </row>
    <row r="103" spans="1:26" ht="99.75" x14ac:dyDescent="0.25">
      <c r="A103" s="205" t="s">
        <v>76</v>
      </c>
      <c r="B103" s="143" t="s">
        <v>826</v>
      </c>
      <c r="C103" s="215" t="s">
        <v>835</v>
      </c>
      <c r="D103" s="188" t="s">
        <v>836</v>
      </c>
      <c r="E103" s="40"/>
      <c r="F103" s="294">
        <v>1</v>
      </c>
      <c r="G103" s="198">
        <v>0</v>
      </c>
      <c r="H103" s="262">
        <v>0</v>
      </c>
      <c r="I103" s="42">
        <f t="shared" si="34"/>
        <v>0</v>
      </c>
      <c r="J103" s="144" t="s">
        <v>837</v>
      </c>
      <c r="K103" s="39">
        <f t="shared" si="35"/>
        <v>0</v>
      </c>
      <c r="L103" s="308">
        <v>0</v>
      </c>
      <c r="M103" s="262">
        <v>0</v>
      </c>
      <c r="N103" s="42">
        <f t="shared" si="36"/>
        <v>0</v>
      </c>
      <c r="O103" s="144" t="s">
        <v>837</v>
      </c>
      <c r="P103" s="39">
        <f t="shared" si="37"/>
        <v>0</v>
      </c>
      <c r="Q103" s="197"/>
      <c r="R103" s="198"/>
      <c r="S103" s="42">
        <f t="shared" si="21"/>
        <v>0</v>
      </c>
      <c r="T103" s="41"/>
      <c r="U103" s="39">
        <f t="shared" si="32"/>
        <v>0</v>
      </c>
      <c r="V103" s="197"/>
      <c r="W103" s="43"/>
      <c r="X103" s="42">
        <f t="shared" si="25"/>
        <v>0</v>
      </c>
      <c r="Y103" s="397"/>
      <c r="Z103" s="39">
        <f t="shared" si="33"/>
        <v>0</v>
      </c>
    </row>
    <row r="104" spans="1:26" ht="114" x14ac:dyDescent="0.25">
      <c r="A104" s="205" t="s">
        <v>76</v>
      </c>
      <c r="B104" s="143" t="s">
        <v>826</v>
      </c>
      <c r="C104" s="215" t="s">
        <v>838</v>
      </c>
      <c r="D104" s="40" t="s">
        <v>839</v>
      </c>
      <c r="E104" s="40" t="s">
        <v>840</v>
      </c>
      <c r="F104" s="292">
        <v>337</v>
      </c>
      <c r="G104" s="198">
        <v>60</v>
      </c>
      <c r="H104" s="262">
        <v>82</v>
      </c>
      <c r="I104" s="42">
        <f t="shared" si="34"/>
        <v>0.73170731707317072</v>
      </c>
      <c r="J104" s="41" t="s">
        <v>841</v>
      </c>
      <c r="K104" s="39">
        <f t="shared" si="35"/>
        <v>0.17804154302670624</v>
      </c>
      <c r="L104" s="308">
        <v>73</v>
      </c>
      <c r="M104" s="262">
        <v>105</v>
      </c>
      <c r="N104" s="42">
        <f t="shared" si="36"/>
        <v>0.69523809523809521</v>
      </c>
      <c r="O104" s="41" t="s">
        <v>841</v>
      </c>
      <c r="P104" s="39">
        <f t="shared" si="37"/>
        <v>0.39465875370919884</v>
      </c>
      <c r="Q104" s="197"/>
      <c r="R104" s="198"/>
      <c r="S104" s="42">
        <f t="shared" si="21"/>
        <v>0</v>
      </c>
      <c r="T104" s="41"/>
      <c r="U104" s="39">
        <f t="shared" si="32"/>
        <v>0.39465875370919884</v>
      </c>
      <c r="V104" s="197"/>
      <c r="W104" s="43"/>
      <c r="X104" s="42">
        <f t="shared" si="25"/>
        <v>0</v>
      </c>
      <c r="Y104" s="397"/>
      <c r="Z104" s="39">
        <f t="shared" si="33"/>
        <v>0.39465875370919884</v>
      </c>
    </row>
    <row r="105" spans="1:26" ht="99.75" x14ac:dyDescent="0.25">
      <c r="A105" s="205" t="s">
        <v>76</v>
      </c>
      <c r="B105" s="143" t="s">
        <v>826</v>
      </c>
      <c r="C105" s="55" t="s">
        <v>842</v>
      </c>
      <c r="D105" s="40" t="s">
        <v>843</v>
      </c>
      <c r="E105" s="40" t="s">
        <v>844</v>
      </c>
      <c r="F105" s="295">
        <v>380</v>
      </c>
      <c r="G105" s="198">
        <v>66</v>
      </c>
      <c r="H105" s="262">
        <v>95</v>
      </c>
      <c r="I105" s="42">
        <f t="shared" si="34"/>
        <v>0.69473684210526321</v>
      </c>
      <c r="J105" s="41"/>
      <c r="K105" s="39">
        <f t="shared" si="35"/>
        <v>0.1736842105263158</v>
      </c>
      <c r="L105" s="308">
        <v>106</v>
      </c>
      <c r="M105" s="262">
        <v>95</v>
      </c>
      <c r="N105" s="42">
        <f t="shared" si="36"/>
        <v>1.1157894736842104</v>
      </c>
      <c r="O105" s="41"/>
      <c r="P105" s="39">
        <f t="shared" si="37"/>
        <v>0.45263157894736844</v>
      </c>
      <c r="Q105" s="197"/>
      <c r="R105" s="198"/>
      <c r="S105" s="42">
        <f t="shared" si="21"/>
        <v>0</v>
      </c>
      <c r="T105" s="41"/>
      <c r="U105" s="39">
        <f t="shared" si="32"/>
        <v>0.45263157894736844</v>
      </c>
      <c r="V105" s="197"/>
      <c r="W105" s="43"/>
      <c r="X105" s="42">
        <f t="shared" si="25"/>
        <v>0</v>
      </c>
      <c r="Y105" s="397"/>
      <c r="Z105" s="39">
        <f t="shared" si="33"/>
        <v>0.45263157894736844</v>
      </c>
    </row>
    <row r="106" spans="1:26" ht="114" x14ac:dyDescent="0.25">
      <c r="A106" s="205" t="s">
        <v>76</v>
      </c>
      <c r="B106" s="143" t="s">
        <v>826</v>
      </c>
      <c r="C106" s="55" t="s">
        <v>845</v>
      </c>
      <c r="D106" s="40" t="s">
        <v>846</v>
      </c>
      <c r="E106" s="40" t="s">
        <v>847</v>
      </c>
      <c r="F106" s="292">
        <v>20</v>
      </c>
      <c r="G106" s="198">
        <v>6</v>
      </c>
      <c r="H106" s="262">
        <v>5</v>
      </c>
      <c r="I106" s="42">
        <f t="shared" si="34"/>
        <v>1.2</v>
      </c>
      <c r="J106" s="41" t="s">
        <v>841</v>
      </c>
      <c r="K106" s="39">
        <f t="shared" si="35"/>
        <v>0.3</v>
      </c>
      <c r="L106" s="308">
        <v>6</v>
      </c>
      <c r="M106" s="262">
        <v>5</v>
      </c>
      <c r="N106" s="42">
        <f t="shared" si="36"/>
        <v>1.2</v>
      </c>
      <c r="O106" s="41"/>
      <c r="P106" s="39">
        <f t="shared" si="37"/>
        <v>0.6</v>
      </c>
      <c r="Q106" s="197"/>
      <c r="R106" s="188"/>
      <c r="S106" s="42">
        <f t="shared" si="21"/>
        <v>0</v>
      </c>
      <c r="T106" s="41"/>
      <c r="U106" s="51">
        <f t="shared" si="32"/>
        <v>0.6</v>
      </c>
      <c r="V106" s="197"/>
      <c r="W106" s="43"/>
      <c r="X106" s="42">
        <f t="shared" si="25"/>
        <v>0</v>
      </c>
      <c r="Y106" s="212"/>
      <c r="Z106" s="39">
        <f t="shared" si="33"/>
        <v>0.6</v>
      </c>
    </row>
    <row r="107" spans="1:26" ht="99.75" x14ac:dyDescent="0.25">
      <c r="A107" s="205" t="s">
        <v>76</v>
      </c>
      <c r="B107" s="143" t="s">
        <v>826</v>
      </c>
      <c r="C107" s="55" t="s">
        <v>848</v>
      </c>
      <c r="D107" s="40" t="s">
        <v>849</v>
      </c>
      <c r="E107" s="40" t="s">
        <v>850</v>
      </c>
      <c r="F107" s="295">
        <v>120</v>
      </c>
      <c r="G107" s="198">
        <v>10</v>
      </c>
      <c r="H107" s="262">
        <v>20</v>
      </c>
      <c r="I107" s="42">
        <f t="shared" si="34"/>
        <v>0.5</v>
      </c>
      <c r="J107" s="41" t="s">
        <v>851</v>
      </c>
      <c r="K107" s="39">
        <f t="shared" si="35"/>
        <v>8.3333333333333329E-2</v>
      </c>
      <c r="L107" s="308">
        <v>12</v>
      </c>
      <c r="M107" s="262">
        <v>39</v>
      </c>
      <c r="N107" s="42">
        <f t="shared" si="36"/>
        <v>0.30769230769230771</v>
      </c>
      <c r="O107" s="41" t="s">
        <v>851</v>
      </c>
      <c r="P107" s="51">
        <f t="shared" si="37"/>
        <v>0.18333333333333332</v>
      </c>
      <c r="Q107" s="197"/>
      <c r="R107" s="43"/>
      <c r="S107" s="42">
        <f t="shared" si="21"/>
        <v>0</v>
      </c>
      <c r="T107" s="41"/>
      <c r="U107" s="51"/>
      <c r="V107" s="197"/>
      <c r="W107" s="43"/>
      <c r="X107" s="42"/>
      <c r="Y107" s="212"/>
      <c r="Z107" s="39"/>
    </row>
    <row r="108" spans="1:26" ht="99.75" x14ac:dyDescent="0.25">
      <c r="A108" s="205" t="s">
        <v>76</v>
      </c>
      <c r="B108" s="143" t="s">
        <v>826</v>
      </c>
      <c r="C108" s="55" t="s">
        <v>852</v>
      </c>
      <c r="D108" s="40" t="s">
        <v>853</v>
      </c>
      <c r="E108" s="40" t="s">
        <v>854</v>
      </c>
      <c r="F108" s="296">
        <v>50</v>
      </c>
      <c r="G108" s="198">
        <v>3</v>
      </c>
      <c r="H108" s="263">
        <v>10</v>
      </c>
      <c r="I108" s="42">
        <f t="shared" si="34"/>
        <v>0.3</v>
      </c>
      <c r="J108" s="41"/>
      <c r="K108" s="42">
        <f t="shared" ref="K108:K109" si="38">IFERROR((I108/J108),0)</f>
        <v>0</v>
      </c>
      <c r="L108" s="308">
        <v>7</v>
      </c>
      <c r="M108" s="263">
        <v>10</v>
      </c>
      <c r="N108" s="42">
        <f t="shared" si="36"/>
        <v>0.7</v>
      </c>
      <c r="O108" s="41"/>
      <c r="P108" s="51">
        <f t="shared" si="37"/>
        <v>0.2</v>
      </c>
      <c r="Q108" s="197"/>
      <c r="R108" s="43"/>
      <c r="S108" s="42">
        <f t="shared" si="21"/>
        <v>0</v>
      </c>
      <c r="T108" s="41"/>
      <c r="U108" s="51"/>
      <c r="V108" s="197"/>
      <c r="W108" s="43"/>
      <c r="X108" s="42"/>
      <c r="Y108" s="212"/>
      <c r="Z108" s="39"/>
    </row>
    <row r="109" spans="1:26" ht="99.75" x14ac:dyDescent="0.25">
      <c r="A109" s="205" t="s">
        <v>76</v>
      </c>
      <c r="B109" s="143" t="s">
        <v>826</v>
      </c>
      <c r="C109" s="143" t="s">
        <v>855</v>
      </c>
      <c r="D109" s="40" t="s">
        <v>856</v>
      </c>
      <c r="E109" s="40" t="s">
        <v>857</v>
      </c>
      <c r="F109" s="294">
        <v>60</v>
      </c>
      <c r="G109" s="198">
        <v>22</v>
      </c>
      <c r="H109" s="262">
        <v>6</v>
      </c>
      <c r="I109" s="42">
        <f t="shared" si="34"/>
        <v>3.6666666666666665</v>
      </c>
      <c r="J109" s="41"/>
      <c r="K109" s="42">
        <f t="shared" si="38"/>
        <v>0</v>
      </c>
      <c r="L109" s="308">
        <v>2</v>
      </c>
      <c r="M109" s="262">
        <v>21</v>
      </c>
      <c r="N109" s="42">
        <f t="shared" si="36"/>
        <v>9.5238095238095233E-2</v>
      </c>
      <c r="O109" s="41"/>
      <c r="P109" s="51"/>
      <c r="Q109" s="188"/>
      <c r="R109" s="188"/>
      <c r="S109" s="57">
        <f t="shared" si="21"/>
        <v>0</v>
      </c>
      <c r="T109" s="188"/>
      <c r="U109" s="57">
        <f t="shared" ref="U109:U130" si="39">IFERROR(IF(F109="Según demanda",(Q109+L109+G109)/(H109+M109+R109),(Q109+L109+G109)/F109),0)</f>
        <v>0.4</v>
      </c>
      <c r="V109" s="188"/>
      <c r="W109" s="188"/>
      <c r="X109" s="57">
        <f t="shared" ref="X109:X158" si="40">IFERROR((V109/W109),0)</f>
        <v>0</v>
      </c>
      <c r="Y109" s="188"/>
      <c r="Z109" s="57">
        <f t="shared" ref="Z109:Z173" si="41">IFERROR(IF(F109="Según demanda",(V109+Q109+L109+G109)/(H109+M109+R109+W109),(V109+Q109+L109+G109)/F109),0)</f>
        <v>0.4</v>
      </c>
    </row>
    <row r="110" spans="1:26" ht="99.75" x14ac:dyDescent="0.25">
      <c r="A110" s="205" t="s">
        <v>76</v>
      </c>
      <c r="B110" s="143" t="s">
        <v>826</v>
      </c>
      <c r="C110" s="145" t="s">
        <v>858</v>
      </c>
      <c r="D110" s="40" t="s">
        <v>846</v>
      </c>
      <c r="E110" s="40" t="s">
        <v>859</v>
      </c>
      <c r="F110" s="294">
        <v>159</v>
      </c>
      <c r="G110" s="188">
        <v>0</v>
      </c>
      <c r="H110" s="262">
        <v>8</v>
      </c>
      <c r="I110" s="57">
        <f t="shared" si="34"/>
        <v>0</v>
      </c>
      <c r="J110" s="188" t="s">
        <v>860</v>
      </c>
      <c r="K110" s="57">
        <f t="shared" ref="K110:K119" si="42">IFERROR(IF(F110="Según demanda",G110/H110,G110/F110),0)</f>
        <v>0</v>
      </c>
      <c r="L110" s="308">
        <v>7</v>
      </c>
      <c r="M110" s="262">
        <v>60</v>
      </c>
      <c r="N110" s="57">
        <f t="shared" si="36"/>
        <v>0.11666666666666667</v>
      </c>
      <c r="O110" s="308" t="s">
        <v>860</v>
      </c>
      <c r="P110" s="57">
        <f t="shared" ref="P110:P119" si="43">IFERROR(IF(F110="Según demanda",(L110+G110)/(H110+M110),(L110+G110)/F110),0)</f>
        <v>4.40251572327044E-2</v>
      </c>
      <c r="Q110" s="188"/>
      <c r="R110" s="188"/>
      <c r="S110" s="57">
        <f t="shared" si="21"/>
        <v>0</v>
      </c>
      <c r="T110" s="188"/>
      <c r="U110" s="57">
        <f t="shared" si="39"/>
        <v>4.40251572327044E-2</v>
      </c>
      <c r="V110" s="188"/>
      <c r="W110" s="188"/>
      <c r="X110" s="57">
        <f t="shared" si="40"/>
        <v>0</v>
      </c>
      <c r="Y110" s="188"/>
      <c r="Z110" s="57">
        <f t="shared" si="41"/>
        <v>4.40251572327044E-2</v>
      </c>
    </row>
    <row r="111" spans="1:26" ht="99.75" x14ac:dyDescent="0.25">
      <c r="A111" s="205" t="s">
        <v>76</v>
      </c>
      <c r="B111" s="143" t="s">
        <v>826</v>
      </c>
      <c r="C111" s="145" t="s">
        <v>861</v>
      </c>
      <c r="D111" s="40" t="s">
        <v>862</v>
      </c>
      <c r="E111" s="40" t="s">
        <v>863</v>
      </c>
      <c r="F111" s="294">
        <v>2</v>
      </c>
      <c r="G111" s="188">
        <v>0</v>
      </c>
      <c r="H111" s="262">
        <v>0</v>
      </c>
      <c r="I111" s="57">
        <f t="shared" si="34"/>
        <v>0</v>
      </c>
      <c r="J111" s="188" t="s">
        <v>864</v>
      </c>
      <c r="K111" s="57">
        <f t="shared" si="42"/>
        <v>0</v>
      </c>
      <c r="L111" s="308">
        <v>1</v>
      </c>
      <c r="M111" s="262">
        <v>1</v>
      </c>
      <c r="N111" s="57">
        <f t="shared" si="36"/>
        <v>1</v>
      </c>
      <c r="O111" s="308"/>
      <c r="P111" s="57">
        <f t="shared" si="43"/>
        <v>0.5</v>
      </c>
      <c r="Q111" s="188"/>
      <c r="R111" s="188"/>
      <c r="S111" s="57">
        <f t="shared" si="21"/>
        <v>0</v>
      </c>
      <c r="T111" s="188"/>
      <c r="U111" s="57">
        <f t="shared" si="39"/>
        <v>0.5</v>
      </c>
      <c r="V111" s="188"/>
      <c r="W111" s="188"/>
      <c r="X111" s="57">
        <f t="shared" si="40"/>
        <v>0</v>
      </c>
      <c r="Y111" s="188"/>
      <c r="Z111" s="57">
        <f t="shared" si="41"/>
        <v>0.5</v>
      </c>
    </row>
    <row r="112" spans="1:26" ht="99.75" x14ac:dyDescent="0.25">
      <c r="A112" s="205" t="s">
        <v>76</v>
      </c>
      <c r="B112" s="143" t="s">
        <v>826</v>
      </c>
      <c r="C112" s="145" t="s">
        <v>865</v>
      </c>
      <c r="D112" s="40" t="s">
        <v>846</v>
      </c>
      <c r="E112" s="40" t="s">
        <v>866</v>
      </c>
      <c r="F112" s="294">
        <v>159</v>
      </c>
      <c r="G112" s="188">
        <v>0</v>
      </c>
      <c r="H112" s="262">
        <v>0</v>
      </c>
      <c r="I112" s="57">
        <f t="shared" si="34"/>
        <v>0</v>
      </c>
      <c r="J112" s="188" t="s">
        <v>860</v>
      </c>
      <c r="K112" s="57">
        <f t="shared" si="42"/>
        <v>0</v>
      </c>
      <c r="L112" s="308">
        <v>0</v>
      </c>
      <c r="M112" s="262">
        <v>0</v>
      </c>
      <c r="N112" s="57">
        <f t="shared" si="36"/>
        <v>0</v>
      </c>
      <c r="O112" s="308"/>
      <c r="P112" s="57">
        <f t="shared" si="43"/>
        <v>0</v>
      </c>
      <c r="Q112" s="188"/>
      <c r="R112" s="188"/>
      <c r="S112" s="57">
        <f t="shared" si="21"/>
        <v>0</v>
      </c>
      <c r="T112" s="188"/>
      <c r="U112" s="57">
        <f t="shared" si="39"/>
        <v>0</v>
      </c>
      <c r="V112" s="188"/>
      <c r="W112" s="188"/>
      <c r="X112" s="57">
        <f t="shared" si="40"/>
        <v>0</v>
      </c>
      <c r="Y112" s="188"/>
      <c r="Z112" s="57">
        <f t="shared" si="41"/>
        <v>0</v>
      </c>
    </row>
    <row r="113" spans="1:26" ht="99.75" x14ac:dyDescent="0.25">
      <c r="A113" s="205" t="s">
        <v>76</v>
      </c>
      <c r="B113" s="143" t="s">
        <v>826</v>
      </c>
      <c r="C113" s="143" t="s">
        <v>867</v>
      </c>
      <c r="D113" s="40" t="s">
        <v>862</v>
      </c>
      <c r="E113" s="40" t="s">
        <v>863</v>
      </c>
      <c r="F113" s="294">
        <v>2</v>
      </c>
      <c r="G113" s="188">
        <v>0</v>
      </c>
      <c r="H113" s="262">
        <v>0</v>
      </c>
      <c r="I113" s="57">
        <f t="shared" si="34"/>
        <v>0</v>
      </c>
      <c r="J113" s="188" t="s">
        <v>864</v>
      </c>
      <c r="K113" s="57">
        <f t="shared" si="42"/>
        <v>0</v>
      </c>
      <c r="L113" s="308">
        <v>1</v>
      </c>
      <c r="M113" s="262">
        <v>1</v>
      </c>
      <c r="N113" s="57">
        <f t="shared" si="36"/>
        <v>1</v>
      </c>
      <c r="O113" s="308"/>
      <c r="P113" s="57">
        <f t="shared" si="43"/>
        <v>0.5</v>
      </c>
      <c r="Q113" s="188"/>
      <c r="R113" s="188"/>
      <c r="S113" s="57">
        <f t="shared" si="21"/>
        <v>0</v>
      </c>
      <c r="T113" s="188"/>
      <c r="U113" s="57">
        <f t="shared" si="39"/>
        <v>0.5</v>
      </c>
      <c r="V113" s="188"/>
      <c r="W113" s="188"/>
      <c r="X113" s="57">
        <f t="shared" si="40"/>
        <v>0</v>
      </c>
      <c r="Y113" s="188"/>
      <c r="Z113" s="57">
        <f t="shared" si="41"/>
        <v>0.5</v>
      </c>
    </row>
    <row r="114" spans="1:26" ht="114" x14ac:dyDescent="0.25">
      <c r="A114" s="205" t="s">
        <v>76</v>
      </c>
      <c r="B114" s="143" t="s">
        <v>868</v>
      </c>
      <c r="C114" s="143" t="s">
        <v>869</v>
      </c>
      <c r="D114" s="40" t="s">
        <v>870</v>
      </c>
      <c r="E114" s="40" t="s">
        <v>866</v>
      </c>
      <c r="F114" s="294">
        <v>40</v>
      </c>
      <c r="G114" s="264">
        <v>0</v>
      </c>
      <c r="H114" s="262">
        <v>7</v>
      </c>
      <c r="I114" s="57">
        <f t="shared" si="34"/>
        <v>0</v>
      </c>
      <c r="J114" s="188" t="s">
        <v>871</v>
      </c>
      <c r="K114" s="57">
        <f t="shared" si="42"/>
        <v>0</v>
      </c>
      <c r="L114" s="308">
        <v>4</v>
      </c>
      <c r="M114" s="262">
        <v>12</v>
      </c>
      <c r="N114" s="57">
        <f t="shared" si="36"/>
        <v>0.33333333333333331</v>
      </c>
      <c r="O114" s="308" t="s">
        <v>871</v>
      </c>
      <c r="P114" s="57">
        <f t="shared" si="43"/>
        <v>0.1</v>
      </c>
      <c r="Q114" s="188"/>
      <c r="R114" s="188"/>
      <c r="S114" s="57">
        <f t="shared" si="21"/>
        <v>0</v>
      </c>
      <c r="T114" s="188"/>
      <c r="U114" s="57">
        <f t="shared" si="39"/>
        <v>0.1</v>
      </c>
      <c r="V114" s="188"/>
      <c r="W114" s="188"/>
      <c r="X114" s="57">
        <f t="shared" si="40"/>
        <v>0</v>
      </c>
      <c r="Y114" s="188"/>
      <c r="Z114" s="57">
        <f t="shared" si="41"/>
        <v>0.1</v>
      </c>
    </row>
    <row r="115" spans="1:26" ht="213.75" x14ac:dyDescent="0.25">
      <c r="A115" s="205" t="s">
        <v>76</v>
      </c>
      <c r="B115" s="143" t="s">
        <v>872</v>
      </c>
      <c r="C115" s="143" t="s">
        <v>873</v>
      </c>
      <c r="D115" s="40" t="s">
        <v>874</v>
      </c>
      <c r="E115" s="40" t="s">
        <v>866</v>
      </c>
      <c r="F115" s="294">
        <v>110</v>
      </c>
      <c r="G115" s="188">
        <v>10</v>
      </c>
      <c r="H115" s="262">
        <v>20</v>
      </c>
      <c r="I115" s="57">
        <f t="shared" si="34"/>
        <v>0.5</v>
      </c>
      <c r="J115" s="41" t="s">
        <v>851</v>
      </c>
      <c r="K115" s="57">
        <f t="shared" si="42"/>
        <v>9.0909090909090912E-2</v>
      </c>
      <c r="L115" s="308">
        <v>12</v>
      </c>
      <c r="M115" s="262">
        <v>30</v>
      </c>
      <c r="N115" s="57">
        <f t="shared" si="36"/>
        <v>0.4</v>
      </c>
      <c r="O115" s="41" t="s">
        <v>851</v>
      </c>
      <c r="P115" s="57">
        <f t="shared" si="43"/>
        <v>0.2</v>
      </c>
      <c r="Q115" s="188"/>
      <c r="R115" s="188"/>
      <c r="S115" s="57">
        <f t="shared" si="21"/>
        <v>0</v>
      </c>
      <c r="T115" s="188"/>
      <c r="U115" s="57">
        <f t="shared" si="39"/>
        <v>0.2</v>
      </c>
      <c r="V115" s="188"/>
      <c r="W115" s="188"/>
      <c r="X115" s="57">
        <f t="shared" si="40"/>
        <v>0</v>
      </c>
      <c r="Y115" s="188"/>
      <c r="Z115" s="57">
        <f t="shared" si="41"/>
        <v>0.2</v>
      </c>
    </row>
    <row r="116" spans="1:26" ht="57" x14ac:dyDescent="0.25">
      <c r="A116" s="205" t="s">
        <v>76</v>
      </c>
      <c r="B116" s="143" t="s">
        <v>875</v>
      </c>
      <c r="C116" s="143" t="s">
        <v>876</v>
      </c>
      <c r="D116" s="54" t="s">
        <v>877</v>
      </c>
      <c r="E116" s="40" t="s">
        <v>878</v>
      </c>
      <c r="F116" s="292">
        <v>300</v>
      </c>
      <c r="G116" s="188">
        <v>66</v>
      </c>
      <c r="H116" s="262">
        <v>75</v>
      </c>
      <c r="I116" s="57">
        <f t="shared" si="34"/>
        <v>0.88</v>
      </c>
      <c r="J116" s="188" t="s">
        <v>879</v>
      </c>
      <c r="K116" s="57">
        <f t="shared" si="42"/>
        <v>0.22</v>
      </c>
      <c r="L116" s="308">
        <v>91</v>
      </c>
      <c r="M116" s="262">
        <v>75</v>
      </c>
      <c r="N116" s="57">
        <f t="shared" si="36"/>
        <v>1.2133333333333334</v>
      </c>
      <c r="O116" s="308"/>
      <c r="P116" s="57">
        <f t="shared" si="43"/>
        <v>0.52333333333333332</v>
      </c>
      <c r="Q116" s="188"/>
      <c r="R116" s="188"/>
      <c r="S116" s="57">
        <f t="shared" si="21"/>
        <v>0</v>
      </c>
      <c r="T116" s="188"/>
      <c r="U116" s="57">
        <f t="shared" si="39"/>
        <v>0.52333333333333332</v>
      </c>
      <c r="V116" s="188"/>
      <c r="W116" s="188"/>
      <c r="X116" s="57">
        <f t="shared" si="40"/>
        <v>0</v>
      </c>
      <c r="Y116" s="188"/>
      <c r="Z116" s="57">
        <f t="shared" si="41"/>
        <v>0.52333333333333332</v>
      </c>
    </row>
    <row r="117" spans="1:26" ht="85.5" x14ac:dyDescent="0.25">
      <c r="A117" s="205" t="s">
        <v>76</v>
      </c>
      <c r="B117" s="143" t="s">
        <v>875</v>
      </c>
      <c r="C117" s="55" t="s">
        <v>880</v>
      </c>
      <c r="D117" s="54" t="s">
        <v>881</v>
      </c>
      <c r="E117" s="40" t="s">
        <v>882</v>
      </c>
      <c r="F117" s="292">
        <v>20</v>
      </c>
      <c r="G117" s="188">
        <v>6</v>
      </c>
      <c r="H117" s="262">
        <v>5</v>
      </c>
      <c r="I117" s="57">
        <f t="shared" si="34"/>
        <v>1.2</v>
      </c>
      <c r="J117" s="188" t="s">
        <v>883</v>
      </c>
      <c r="K117" s="57">
        <f t="shared" si="42"/>
        <v>0.3</v>
      </c>
      <c r="L117" s="308">
        <v>2</v>
      </c>
      <c r="M117" s="262">
        <v>5</v>
      </c>
      <c r="N117" s="57">
        <f t="shared" si="36"/>
        <v>0.4</v>
      </c>
      <c r="O117" s="308" t="s">
        <v>883</v>
      </c>
      <c r="P117" s="57">
        <f t="shared" si="43"/>
        <v>0.4</v>
      </c>
      <c r="Q117" s="188"/>
      <c r="R117" s="188"/>
      <c r="S117" s="57">
        <f t="shared" si="21"/>
        <v>0</v>
      </c>
      <c r="T117" s="188"/>
      <c r="U117" s="57">
        <f t="shared" si="39"/>
        <v>0.4</v>
      </c>
      <c r="V117" s="188"/>
      <c r="W117" s="188"/>
      <c r="X117" s="57">
        <f t="shared" si="40"/>
        <v>0</v>
      </c>
      <c r="Y117" s="188"/>
      <c r="Z117" s="57">
        <f t="shared" si="41"/>
        <v>0.4</v>
      </c>
    </row>
    <row r="118" spans="1:26" ht="114" x14ac:dyDescent="0.25">
      <c r="A118" s="205" t="s">
        <v>76</v>
      </c>
      <c r="B118" s="143" t="s">
        <v>884</v>
      </c>
      <c r="C118" s="143" t="s">
        <v>885</v>
      </c>
      <c r="D118" s="40" t="s">
        <v>862</v>
      </c>
      <c r="E118" s="40" t="s">
        <v>886</v>
      </c>
      <c r="F118" s="294">
        <v>17</v>
      </c>
      <c r="G118" s="188">
        <v>0</v>
      </c>
      <c r="H118" s="262">
        <v>0</v>
      </c>
      <c r="I118" s="57">
        <f t="shared" si="34"/>
        <v>0</v>
      </c>
      <c r="J118" s="188" t="s">
        <v>1051</v>
      </c>
      <c r="K118" s="57">
        <f t="shared" si="42"/>
        <v>0</v>
      </c>
      <c r="L118" s="308">
        <v>0</v>
      </c>
      <c r="M118" s="262">
        <v>0</v>
      </c>
      <c r="N118" s="57">
        <f t="shared" si="36"/>
        <v>0</v>
      </c>
      <c r="O118" s="308" t="s">
        <v>1051</v>
      </c>
      <c r="P118" s="57">
        <f t="shared" si="43"/>
        <v>0</v>
      </c>
      <c r="Q118" s="188"/>
      <c r="R118" s="188"/>
      <c r="S118" s="57">
        <f t="shared" si="21"/>
        <v>0</v>
      </c>
      <c r="T118" s="188"/>
      <c r="U118" s="57">
        <f t="shared" si="39"/>
        <v>0</v>
      </c>
      <c r="V118" s="188"/>
      <c r="W118" s="188"/>
      <c r="X118" s="57">
        <f t="shared" si="40"/>
        <v>0</v>
      </c>
      <c r="Y118" s="188"/>
      <c r="Z118" s="57">
        <f t="shared" si="41"/>
        <v>0</v>
      </c>
    </row>
    <row r="119" spans="1:26" ht="57" x14ac:dyDescent="0.25">
      <c r="A119" s="205" t="s">
        <v>76</v>
      </c>
      <c r="B119" s="143" t="s">
        <v>887</v>
      </c>
      <c r="C119" s="55" t="s">
        <v>888</v>
      </c>
      <c r="D119" s="40" t="s">
        <v>856</v>
      </c>
      <c r="E119" s="55" t="s">
        <v>889</v>
      </c>
      <c r="F119" s="292">
        <v>200</v>
      </c>
      <c r="G119" s="188">
        <v>102</v>
      </c>
      <c r="H119" s="262">
        <v>50</v>
      </c>
      <c r="I119" s="57">
        <f t="shared" si="34"/>
        <v>2.04</v>
      </c>
      <c r="J119" s="41" t="s">
        <v>851</v>
      </c>
      <c r="K119" s="57">
        <f t="shared" si="42"/>
        <v>0.51</v>
      </c>
      <c r="L119" s="308">
        <v>115</v>
      </c>
      <c r="M119" s="262">
        <v>50</v>
      </c>
      <c r="N119" s="57">
        <f t="shared" si="36"/>
        <v>2.2999999999999998</v>
      </c>
      <c r="O119" s="41"/>
      <c r="P119" s="57">
        <f t="shared" si="43"/>
        <v>1.085</v>
      </c>
      <c r="Q119" s="188"/>
      <c r="R119" s="188"/>
      <c r="S119" s="57"/>
      <c r="T119" s="188"/>
      <c r="U119" s="57"/>
      <c r="V119" s="188"/>
      <c r="W119" s="188"/>
      <c r="X119" s="57"/>
      <c r="Y119" s="188"/>
      <c r="Z119" s="57"/>
    </row>
    <row r="120" spans="1:26" ht="57" x14ac:dyDescent="0.25">
      <c r="A120" s="205" t="s">
        <v>77</v>
      </c>
      <c r="B120" s="143" t="s">
        <v>887</v>
      </c>
      <c r="C120" s="55" t="s">
        <v>888</v>
      </c>
      <c r="D120" s="40" t="s">
        <v>856</v>
      </c>
      <c r="E120" s="55" t="s">
        <v>889</v>
      </c>
      <c r="F120" s="262">
        <v>200</v>
      </c>
      <c r="G120" s="188">
        <v>102</v>
      </c>
      <c r="H120" s="262">
        <v>50</v>
      </c>
      <c r="I120" s="57">
        <f t="shared" ref="I120:I150" si="44">IFERROR((G120/H120),0)</f>
        <v>2.04</v>
      </c>
      <c r="J120" s="41" t="s">
        <v>851</v>
      </c>
      <c r="K120" s="57">
        <f t="shared" ref="K120:K122" si="45">IFERROR(IF(F120="Según demanda",G120/H120,G120/F120),0)</f>
        <v>0.51</v>
      </c>
      <c r="L120" s="317"/>
      <c r="M120" s="194"/>
      <c r="N120" s="42">
        <f t="shared" si="36"/>
        <v>0</v>
      </c>
      <c r="O120" s="47"/>
      <c r="P120" s="39">
        <f t="shared" ref="P120:P157" si="46">IFERROR(IF(F120="Según demanda",(L120+G120)/(H120+M120),(L120+G120)/F120),0)</f>
        <v>0.51</v>
      </c>
      <c r="Q120" s="197"/>
      <c r="R120" s="43"/>
      <c r="S120" s="42">
        <f t="shared" si="21"/>
        <v>0</v>
      </c>
      <c r="T120" s="197"/>
      <c r="U120" s="39">
        <f t="shared" si="39"/>
        <v>0.51</v>
      </c>
      <c r="V120" s="35"/>
      <c r="W120" s="34"/>
      <c r="X120" s="42">
        <f t="shared" si="40"/>
        <v>0</v>
      </c>
      <c r="Y120" s="35"/>
      <c r="Z120" s="39">
        <f t="shared" si="41"/>
        <v>0.51</v>
      </c>
    </row>
    <row r="121" spans="1:26" ht="409.5" x14ac:dyDescent="0.25">
      <c r="A121" s="205" t="s">
        <v>77</v>
      </c>
      <c r="B121" s="188" t="s">
        <v>890</v>
      </c>
      <c r="C121" s="188" t="s">
        <v>891</v>
      </c>
      <c r="D121" s="188" t="s">
        <v>892</v>
      </c>
      <c r="E121" s="188" t="s">
        <v>893</v>
      </c>
      <c r="F121" s="197">
        <v>30</v>
      </c>
      <c r="G121" s="9">
        <v>10</v>
      </c>
      <c r="H121" s="30">
        <v>10</v>
      </c>
      <c r="I121" s="42">
        <f t="shared" si="44"/>
        <v>1</v>
      </c>
      <c r="J121" s="267" t="s">
        <v>894</v>
      </c>
      <c r="K121" s="39">
        <f t="shared" si="45"/>
        <v>0.33333333333333331</v>
      </c>
      <c r="L121" s="9">
        <v>10</v>
      </c>
      <c r="M121" s="9">
        <v>10</v>
      </c>
      <c r="N121" s="42">
        <f t="shared" si="36"/>
        <v>1</v>
      </c>
      <c r="O121" s="5" t="s">
        <v>1171</v>
      </c>
      <c r="P121" s="39">
        <f t="shared" si="46"/>
        <v>0.66666666666666663</v>
      </c>
      <c r="Q121" s="197"/>
      <c r="R121" s="43"/>
      <c r="S121" s="42">
        <f t="shared" si="21"/>
        <v>0</v>
      </c>
      <c r="T121" s="197"/>
      <c r="U121" s="39">
        <f t="shared" si="39"/>
        <v>0.66666666666666663</v>
      </c>
      <c r="V121" s="35"/>
      <c r="W121" s="34"/>
      <c r="X121" s="42">
        <f t="shared" si="40"/>
        <v>0</v>
      </c>
      <c r="Y121" s="35"/>
      <c r="Z121" s="39">
        <f t="shared" si="41"/>
        <v>0.66666666666666663</v>
      </c>
    </row>
    <row r="122" spans="1:26" ht="85.5" x14ac:dyDescent="0.25">
      <c r="A122" s="205" t="s">
        <v>77</v>
      </c>
      <c r="B122" s="188" t="s">
        <v>895</v>
      </c>
      <c r="C122" s="40" t="s">
        <v>896</v>
      </c>
      <c r="D122" s="188" t="s">
        <v>897</v>
      </c>
      <c r="E122" s="188" t="s">
        <v>898</v>
      </c>
      <c r="F122" s="5">
        <v>2</v>
      </c>
      <c r="G122" s="9">
        <v>0</v>
      </c>
      <c r="H122" s="30">
        <v>1</v>
      </c>
      <c r="I122" s="42">
        <f t="shared" si="44"/>
        <v>0</v>
      </c>
      <c r="J122" s="5" t="s">
        <v>899</v>
      </c>
      <c r="K122" s="39">
        <f t="shared" si="45"/>
        <v>0</v>
      </c>
      <c r="L122" s="9">
        <v>1</v>
      </c>
      <c r="M122" s="9">
        <v>1</v>
      </c>
      <c r="N122" s="42">
        <f t="shared" si="36"/>
        <v>1</v>
      </c>
      <c r="O122" s="5" t="s">
        <v>1172</v>
      </c>
      <c r="P122" s="39">
        <f t="shared" si="46"/>
        <v>0.5</v>
      </c>
      <c r="Q122" s="197"/>
      <c r="R122" s="43"/>
      <c r="S122" s="42">
        <f t="shared" si="21"/>
        <v>0</v>
      </c>
      <c r="T122" s="197"/>
      <c r="U122" s="39">
        <f t="shared" si="39"/>
        <v>0.5</v>
      </c>
      <c r="V122" s="35"/>
      <c r="W122" s="34"/>
      <c r="X122" s="42">
        <f t="shared" si="40"/>
        <v>0</v>
      </c>
      <c r="Y122" s="35"/>
      <c r="Z122" s="39">
        <f t="shared" si="41"/>
        <v>0.5</v>
      </c>
    </row>
    <row r="123" spans="1:26" ht="114" x14ac:dyDescent="0.25">
      <c r="A123" s="484" t="s">
        <v>78</v>
      </c>
      <c r="B123" s="483" t="s">
        <v>900</v>
      </c>
      <c r="C123" s="268" t="s">
        <v>901</v>
      </c>
      <c r="D123" s="269" t="s">
        <v>902</v>
      </c>
      <c r="E123" s="208" t="s">
        <v>903</v>
      </c>
      <c r="F123" s="208" t="s">
        <v>447</v>
      </c>
      <c r="G123" s="270">
        <v>1</v>
      </c>
      <c r="H123" s="271">
        <v>1</v>
      </c>
      <c r="I123" s="42">
        <f t="shared" si="44"/>
        <v>1</v>
      </c>
      <c r="J123" s="188"/>
      <c r="K123" s="167">
        <v>1</v>
      </c>
      <c r="L123" s="147">
        <v>2</v>
      </c>
      <c r="M123" s="146">
        <v>2</v>
      </c>
      <c r="N123" s="42">
        <f t="shared" si="36"/>
        <v>1</v>
      </c>
      <c r="O123" s="148"/>
      <c r="P123" s="39">
        <f t="shared" si="46"/>
        <v>1</v>
      </c>
      <c r="Q123" s="146"/>
      <c r="R123" s="146"/>
      <c r="S123" s="37">
        <f t="shared" si="21"/>
        <v>0</v>
      </c>
      <c r="T123" s="141"/>
      <c r="U123" s="39">
        <f t="shared" si="39"/>
        <v>1</v>
      </c>
      <c r="V123" s="146"/>
      <c r="W123" s="146"/>
      <c r="X123" s="37">
        <f t="shared" si="40"/>
        <v>0</v>
      </c>
      <c r="Y123" s="141"/>
      <c r="Z123" s="39">
        <f t="shared" si="41"/>
        <v>1</v>
      </c>
    </row>
    <row r="124" spans="1:26" ht="128.25" x14ac:dyDescent="0.25">
      <c r="A124" s="484"/>
      <c r="B124" s="483"/>
      <c r="C124" s="268" t="s">
        <v>904</v>
      </c>
      <c r="D124" s="269" t="s">
        <v>905</v>
      </c>
      <c r="E124" s="208" t="s">
        <v>903</v>
      </c>
      <c r="F124" s="208" t="s">
        <v>447</v>
      </c>
      <c r="G124" s="198">
        <v>0</v>
      </c>
      <c r="H124" s="38">
        <v>0</v>
      </c>
      <c r="I124" s="199">
        <f t="shared" si="44"/>
        <v>0</v>
      </c>
      <c r="J124" s="198" t="s">
        <v>906</v>
      </c>
      <c r="K124" s="272">
        <f t="shared" ref="K124" si="47">IFERROR(IF(F124="Según demanda",G124/H124,G124/F124),0)</f>
        <v>0</v>
      </c>
      <c r="L124" s="308">
        <v>0</v>
      </c>
      <c r="M124" s="313">
        <v>0</v>
      </c>
      <c r="N124" s="199">
        <f t="shared" si="36"/>
        <v>0</v>
      </c>
      <c r="O124" s="312" t="s">
        <v>906</v>
      </c>
      <c r="P124" s="201">
        <f t="shared" si="46"/>
        <v>0</v>
      </c>
      <c r="Q124" s="197"/>
      <c r="R124" s="43"/>
      <c r="S124" s="199">
        <f t="shared" si="21"/>
        <v>0</v>
      </c>
      <c r="T124" s="198"/>
      <c r="U124" s="201">
        <f t="shared" si="39"/>
        <v>0</v>
      </c>
      <c r="V124" s="197"/>
      <c r="W124" s="197"/>
      <c r="X124" s="199">
        <f t="shared" si="40"/>
        <v>0</v>
      </c>
      <c r="Y124" s="28"/>
      <c r="Z124" s="201">
        <f t="shared" si="41"/>
        <v>0</v>
      </c>
    </row>
    <row r="125" spans="1:26" ht="71.25" x14ac:dyDescent="0.25">
      <c r="A125" s="484"/>
      <c r="B125" s="483"/>
      <c r="C125" s="268" t="s">
        <v>907</v>
      </c>
      <c r="D125" s="269" t="s">
        <v>908</v>
      </c>
      <c r="E125" s="208" t="s">
        <v>909</v>
      </c>
      <c r="F125" s="208" t="s">
        <v>447</v>
      </c>
      <c r="G125" s="198">
        <v>1</v>
      </c>
      <c r="H125" s="235">
        <v>1</v>
      </c>
      <c r="I125" s="199">
        <f t="shared" si="44"/>
        <v>1</v>
      </c>
      <c r="J125" s="188"/>
      <c r="K125" s="272">
        <v>1</v>
      </c>
      <c r="L125" s="308">
        <v>0</v>
      </c>
      <c r="M125" s="313">
        <v>0</v>
      </c>
      <c r="N125" s="199">
        <f t="shared" si="36"/>
        <v>0</v>
      </c>
      <c r="O125" s="308"/>
      <c r="P125" s="201">
        <f t="shared" si="46"/>
        <v>1</v>
      </c>
      <c r="Q125" s="188"/>
      <c r="R125" s="194"/>
      <c r="S125" s="199">
        <f t="shared" si="21"/>
        <v>0</v>
      </c>
      <c r="T125" s="188"/>
      <c r="U125" s="201">
        <f t="shared" si="39"/>
        <v>1</v>
      </c>
      <c r="V125" s="188"/>
      <c r="W125" s="194"/>
      <c r="X125" s="199">
        <f t="shared" si="40"/>
        <v>0</v>
      </c>
      <c r="Y125" s="28"/>
      <c r="Z125" s="201">
        <f t="shared" si="41"/>
        <v>1</v>
      </c>
    </row>
    <row r="126" spans="1:26" x14ac:dyDescent="0.25">
      <c r="A126" s="484" t="s">
        <v>78</v>
      </c>
      <c r="B126" s="485" t="s">
        <v>910</v>
      </c>
      <c r="C126" s="486" t="s">
        <v>911</v>
      </c>
      <c r="D126" s="494" t="s">
        <v>912</v>
      </c>
      <c r="E126" s="394" t="s">
        <v>913</v>
      </c>
      <c r="F126" s="394" t="s">
        <v>447</v>
      </c>
      <c r="G126" s="487">
        <v>10</v>
      </c>
      <c r="H126" s="488">
        <v>10</v>
      </c>
      <c r="I126" s="490">
        <f t="shared" si="44"/>
        <v>1</v>
      </c>
      <c r="J126" s="372" t="s">
        <v>914</v>
      </c>
      <c r="K126" s="491">
        <v>1</v>
      </c>
      <c r="L126" s="492">
        <v>15</v>
      </c>
      <c r="M126" s="493">
        <v>15</v>
      </c>
      <c r="N126" s="357">
        <f t="shared" si="36"/>
        <v>1</v>
      </c>
      <c r="O126" s="372" t="s">
        <v>914</v>
      </c>
      <c r="P126" s="201">
        <f t="shared" si="46"/>
        <v>1</v>
      </c>
      <c r="Q126" s="419"/>
      <c r="R126" s="473"/>
      <c r="S126" s="357">
        <f t="shared" si="21"/>
        <v>0</v>
      </c>
      <c r="T126" s="505"/>
      <c r="U126" s="363">
        <f t="shared" si="39"/>
        <v>1</v>
      </c>
      <c r="V126" s="197"/>
      <c r="W126" s="43"/>
      <c r="X126" s="199">
        <f t="shared" si="40"/>
        <v>0</v>
      </c>
      <c r="Y126" s="28"/>
      <c r="Z126" s="201">
        <f t="shared" si="41"/>
        <v>1</v>
      </c>
    </row>
    <row r="127" spans="1:26" x14ac:dyDescent="0.25">
      <c r="A127" s="484"/>
      <c r="B127" s="485"/>
      <c r="C127" s="486"/>
      <c r="D127" s="494"/>
      <c r="E127" s="394"/>
      <c r="F127" s="394"/>
      <c r="G127" s="487"/>
      <c r="H127" s="488"/>
      <c r="I127" s="490"/>
      <c r="J127" s="372"/>
      <c r="K127" s="491"/>
      <c r="L127" s="492"/>
      <c r="M127" s="493"/>
      <c r="N127" s="359"/>
      <c r="O127" s="372"/>
      <c r="P127" s="201">
        <f t="shared" si="46"/>
        <v>0</v>
      </c>
      <c r="Q127" s="420"/>
      <c r="R127" s="474"/>
      <c r="S127" s="359"/>
      <c r="T127" s="505"/>
      <c r="U127" s="365"/>
      <c r="V127" s="198"/>
      <c r="W127" s="194"/>
      <c r="X127" s="199">
        <f t="shared" si="40"/>
        <v>0</v>
      </c>
      <c r="Y127" s="195"/>
      <c r="Z127" s="201">
        <f t="shared" si="41"/>
        <v>0</v>
      </c>
    </row>
    <row r="128" spans="1:26" x14ac:dyDescent="0.25">
      <c r="A128" s="484"/>
      <c r="B128" s="489" t="s">
        <v>915</v>
      </c>
      <c r="C128" s="486" t="s">
        <v>916</v>
      </c>
      <c r="D128" s="494" t="s">
        <v>917</v>
      </c>
      <c r="E128" s="394" t="s">
        <v>918</v>
      </c>
      <c r="F128" s="394" t="s">
        <v>447</v>
      </c>
      <c r="G128" s="487"/>
      <c r="H128" s="488"/>
      <c r="I128" s="490">
        <f t="shared" si="44"/>
        <v>0</v>
      </c>
      <c r="J128" s="372" t="s">
        <v>919</v>
      </c>
      <c r="K128" s="491">
        <f t="shared" ref="K128:K150" si="48">IFERROR(IF(F128="Según demanda",G128/H128,G128/F128),0)</f>
        <v>0</v>
      </c>
      <c r="L128" s="492">
        <v>0</v>
      </c>
      <c r="M128" s="493">
        <v>0</v>
      </c>
      <c r="N128" s="357">
        <f t="shared" si="36"/>
        <v>0</v>
      </c>
      <c r="O128" s="317"/>
      <c r="P128" s="363">
        <f t="shared" si="46"/>
        <v>0</v>
      </c>
      <c r="Q128" s="366"/>
      <c r="R128" s="479"/>
      <c r="S128" s="357">
        <f t="shared" ref="S128:S130" si="49">IFERROR((Q128/R128),0)</f>
        <v>0</v>
      </c>
      <c r="T128" s="505"/>
      <c r="U128" s="363">
        <f t="shared" si="39"/>
        <v>0</v>
      </c>
      <c r="V128" s="198"/>
      <c r="W128" s="194"/>
      <c r="X128" s="199">
        <f t="shared" si="40"/>
        <v>0</v>
      </c>
      <c r="Y128" s="195"/>
      <c r="Z128" s="201">
        <f t="shared" si="41"/>
        <v>0</v>
      </c>
    </row>
    <row r="129" spans="1:26" x14ac:dyDescent="0.25">
      <c r="A129" s="484"/>
      <c r="B129" s="489"/>
      <c r="C129" s="486"/>
      <c r="D129" s="494"/>
      <c r="E129" s="394"/>
      <c r="F129" s="394"/>
      <c r="G129" s="487"/>
      <c r="H129" s="488"/>
      <c r="I129" s="490"/>
      <c r="J129" s="372"/>
      <c r="K129" s="491"/>
      <c r="L129" s="492"/>
      <c r="M129" s="493"/>
      <c r="N129" s="359"/>
      <c r="O129" s="308"/>
      <c r="P129" s="365"/>
      <c r="Q129" s="367"/>
      <c r="R129" s="480"/>
      <c r="S129" s="359"/>
      <c r="T129" s="505"/>
      <c r="U129" s="365"/>
      <c r="V129" s="197"/>
      <c r="W129" s="43"/>
      <c r="X129" s="199">
        <f t="shared" si="40"/>
        <v>0</v>
      </c>
      <c r="Y129" s="188"/>
      <c r="Z129" s="201">
        <f t="shared" si="41"/>
        <v>0</v>
      </c>
    </row>
    <row r="130" spans="1:26" x14ac:dyDescent="0.25">
      <c r="A130" s="484"/>
      <c r="B130" s="483" t="s">
        <v>920</v>
      </c>
      <c r="C130" s="486" t="s">
        <v>921</v>
      </c>
      <c r="D130" s="494" t="s">
        <v>922</v>
      </c>
      <c r="E130" s="394" t="s">
        <v>923</v>
      </c>
      <c r="F130" s="394" t="s">
        <v>447</v>
      </c>
      <c r="G130" s="487">
        <v>4</v>
      </c>
      <c r="H130" s="488">
        <v>4</v>
      </c>
      <c r="I130" s="490">
        <f t="shared" si="44"/>
        <v>1</v>
      </c>
      <c r="J130" s="372"/>
      <c r="K130" s="491">
        <v>1</v>
      </c>
      <c r="L130" s="492">
        <v>5</v>
      </c>
      <c r="M130" s="493">
        <v>5</v>
      </c>
      <c r="N130" s="357">
        <f t="shared" si="36"/>
        <v>1</v>
      </c>
      <c r="O130" s="360"/>
      <c r="P130" s="363">
        <f t="shared" si="46"/>
        <v>1</v>
      </c>
      <c r="Q130" s="419"/>
      <c r="R130" s="473"/>
      <c r="S130" s="357">
        <f t="shared" si="49"/>
        <v>0</v>
      </c>
      <c r="T130" s="419"/>
      <c r="U130" s="363">
        <f t="shared" si="39"/>
        <v>1</v>
      </c>
      <c r="V130" s="197"/>
      <c r="W130" s="43"/>
      <c r="X130" s="199">
        <f t="shared" si="40"/>
        <v>0</v>
      </c>
      <c r="Y130" s="28"/>
      <c r="Z130" s="201">
        <f t="shared" si="41"/>
        <v>1</v>
      </c>
    </row>
    <row r="131" spans="1:26" x14ac:dyDescent="0.25">
      <c r="A131" s="484"/>
      <c r="B131" s="483"/>
      <c r="C131" s="486"/>
      <c r="D131" s="494"/>
      <c r="E131" s="394"/>
      <c r="F131" s="394"/>
      <c r="G131" s="487"/>
      <c r="H131" s="488"/>
      <c r="I131" s="490"/>
      <c r="J131" s="372"/>
      <c r="K131" s="491"/>
      <c r="L131" s="492"/>
      <c r="M131" s="493"/>
      <c r="N131" s="359"/>
      <c r="O131" s="362"/>
      <c r="P131" s="365"/>
      <c r="Q131" s="420"/>
      <c r="R131" s="474"/>
      <c r="S131" s="359"/>
      <c r="T131" s="420"/>
      <c r="U131" s="365"/>
      <c r="V131" s="197"/>
      <c r="W131" s="43"/>
      <c r="X131" s="199">
        <f t="shared" si="40"/>
        <v>0</v>
      </c>
      <c r="Y131" s="28"/>
      <c r="Z131" s="201">
        <f t="shared" si="41"/>
        <v>0</v>
      </c>
    </row>
    <row r="132" spans="1:26" x14ac:dyDescent="0.25">
      <c r="A132" s="484" t="s">
        <v>78</v>
      </c>
      <c r="B132" s="506" t="s">
        <v>924</v>
      </c>
      <c r="C132" s="486" t="s">
        <v>925</v>
      </c>
      <c r="D132" s="483" t="s">
        <v>926</v>
      </c>
      <c r="E132" s="394" t="s">
        <v>927</v>
      </c>
      <c r="F132" s="394" t="s">
        <v>447</v>
      </c>
      <c r="G132" s="487">
        <v>1</v>
      </c>
      <c r="H132" s="488">
        <v>1</v>
      </c>
      <c r="I132" s="490">
        <f>IFERROR((G132/H132),0)</f>
        <v>1</v>
      </c>
      <c r="J132" s="373" t="s">
        <v>928</v>
      </c>
      <c r="K132" s="491">
        <f>IFERROR(IF(F132="Según demanda",G132/H132,G132/F132),0)</f>
        <v>1</v>
      </c>
      <c r="L132" s="492">
        <v>1</v>
      </c>
      <c r="M132" s="493">
        <v>1</v>
      </c>
      <c r="N132" s="357">
        <f t="shared" si="36"/>
        <v>1</v>
      </c>
      <c r="O132" s="373" t="s">
        <v>928</v>
      </c>
      <c r="P132" s="363">
        <f t="shared" si="46"/>
        <v>1</v>
      </c>
      <c r="Q132" s="360"/>
      <c r="R132" s="360"/>
      <c r="S132" s="357">
        <f t="shared" ref="S132:S145" si="50">IFERROR((Q132/R132),0)</f>
        <v>0</v>
      </c>
      <c r="T132" s="373"/>
      <c r="U132" s="363">
        <f t="shared" ref="U132:U193" si="51">IFERROR(IF(F132="Según demanda",(Q132+L132+G132)/(H132+M132+R132),(Q132+L132+G132)/F132),0)</f>
        <v>1</v>
      </c>
      <c r="V132" s="197"/>
      <c r="W132" s="43"/>
      <c r="X132" s="199">
        <f t="shared" si="40"/>
        <v>0</v>
      </c>
      <c r="Y132" s="35"/>
      <c r="Z132" s="201">
        <f t="shared" si="41"/>
        <v>1</v>
      </c>
    </row>
    <row r="133" spans="1:26" x14ac:dyDescent="0.25">
      <c r="A133" s="484"/>
      <c r="B133" s="506"/>
      <c r="C133" s="486"/>
      <c r="D133" s="483"/>
      <c r="E133" s="394"/>
      <c r="F133" s="394"/>
      <c r="G133" s="487"/>
      <c r="H133" s="488"/>
      <c r="I133" s="490"/>
      <c r="J133" s="373"/>
      <c r="K133" s="491"/>
      <c r="L133" s="492"/>
      <c r="M133" s="493"/>
      <c r="N133" s="358"/>
      <c r="O133" s="373"/>
      <c r="P133" s="364"/>
      <c r="Q133" s="361"/>
      <c r="R133" s="361"/>
      <c r="S133" s="358"/>
      <c r="T133" s="373"/>
      <c r="U133" s="364"/>
      <c r="V133" s="197"/>
      <c r="W133" s="43"/>
      <c r="X133" s="199">
        <f t="shared" si="40"/>
        <v>0</v>
      </c>
      <c r="Y133" s="188"/>
      <c r="Z133" s="201">
        <f t="shared" si="41"/>
        <v>0</v>
      </c>
    </row>
    <row r="134" spans="1:26" x14ac:dyDescent="0.25">
      <c r="A134" s="484"/>
      <c r="B134" s="506"/>
      <c r="C134" s="486"/>
      <c r="D134" s="483"/>
      <c r="E134" s="394"/>
      <c r="F134" s="394"/>
      <c r="G134" s="487"/>
      <c r="H134" s="488"/>
      <c r="I134" s="490"/>
      <c r="J134" s="373"/>
      <c r="K134" s="491"/>
      <c r="L134" s="492"/>
      <c r="M134" s="493"/>
      <c r="N134" s="359"/>
      <c r="O134" s="373"/>
      <c r="P134" s="365"/>
      <c r="Q134" s="362"/>
      <c r="R134" s="362"/>
      <c r="S134" s="359"/>
      <c r="T134" s="373"/>
      <c r="U134" s="365"/>
      <c r="V134" s="197"/>
      <c r="W134" s="43"/>
      <c r="X134" s="199">
        <f t="shared" si="40"/>
        <v>0</v>
      </c>
      <c r="Y134" s="194"/>
      <c r="Z134" s="201">
        <f t="shared" si="41"/>
        <v>0</v>
      </c>
    </row>
    <row r="135" spans="1:26" ht="114" x14ac:dyDescent="0.25">
      <c r="A135" s="484"/>
      <c r="B135" s="485" t="s">
        <v>929</v>
      </c>
      <c r="C135" s="273" t="s">
        <v>930</v>
      </c>
      <c r="D135" s="494" t="s">
        <v>931</v>
      </c>
      <c r="E135" s="208" t="s">
        <v>932</v>
      </c>
      <c r="F135" s="208" t="s">
        <v>447</v>
      </c>
      <c r="G135" s="183">
        <v>3</v>
      </c>
      <c r="H135" s="219">
        <v>4</v>
      </c>
      <c r="I135" s="250">
        <f t="shared" si="44"/>
        <v>0.75</v>
      </c>
      <c r="J135" s="274" t="s">
        <v>933</v>
      </c>
      <c r="K135" s="272">
        <f t="shared" si="48"/>
        <v>0.75</v>
      </c>
      <c r="L135" s="312">
        <v>1</v>
      </c>
      <c r="M135" s="313">
        <v>3</v>
      </c>
      <c r="N135" s="199">
        <f t="shared" si="36"/>
        <v>0.33333333333333331</v>
      </c>
      <c r="O135" s="274" t="s">
        <v>1173</v>
      </c>
      <c r="P135" s="201">
        <f t="shared" si="46"/>
        <v>0.5714285714285714</v>
      </c>
      <c r="Q135" s="194"/>
      <c r="R135" s="194"/>
      <c r="S135" s="199">
        <f t="shared" si="50"/>
        <v>0</v>
      </c>
      <c r="T135" s="202"/>
      <c r="U135" s="201">
        <f t="shared" si="51"/>
        <v>0.5714285714285714</v>
      </c>
      <c r="V135" s="197"/>
      <c r="W135" s="43"/>
      <c r="X135" s="199">
        <f t="shared" si="40"/>
        <v>0</v>
      </c>
      <c r="Y135" s="194"/>
      <c r="Z135" s="201">
        <f t="shared" si="41"/>
        <v>0.5714285714285714</v>
      </c>
    </row>
    <row r="136" spans="1:26" ht="71.25" x14ac:dyDescent="0.25">
      <c r="A136" s="484"/>
      <c r="B136" s="485"/>
      <c r="C136" s="275" t="s">
        <v>934</v>
      </c>
      <c r="D136" s="494"/>
      <c r="E136" s="208" t="s">
        <v>935</v>
      </c>
      <c r="F136" s="208" t="s">
        <v>447</v>
      </c>
      <c r="G136" s="183">
        <v>3</v>
      </c>
      <c r="H136" s="219">
        <v>4</v>
      </c>
      <c r="I136" s="250">
        <f t="shared" si="44"/>
        <v>0.75</v>
      </c>
      <c r="J136" s="274" t="s">
        <v>936</v>
      </c>
      <c r="K136" s="272">
        <f t="shared" si="48"/>
        <v>0.75</v>
      </c>
      <c r="L136" s="312">
        <v>3</v>
      </c>
      <c r="M136" s="313">
        <v>3</v>
      </c>
      <c r="N136" s="199">
        <f t="shared" si="36"/>
        <v>1</v>
      </c>
      <c r="O136" s="308"/>
      <c r="P136" s="201">
        <f t="shared" si="46"/>
        <v>0.8571428571428571</v>
      </c>
      <c r="Q136" s="194"/>
      <c r="R136" s="194"/>
      <c r="S136" s="199">
        <f t="shared" si="50"/>
        <v>0</v>
      </c>
      <c r="T136" s="188"/>
      <c r="U136" s="201">
        <f t="shared" si="51"/>
        <v>0.8571428571428571</v>
      </c>
      <c r="V136" s="197"/>
      <c r="W136" s="43"/>
      <c r="X136" s="199">
        <f t="shared" si="40"/>
        <v>0</v>
      </c>
      <c r="Y136" s="188"/>
      <c r="Z136" s="201">
        <f t="shared" si="41"/>
        <v>0.8571428571428571</v>
      </c>
    </row>
    <row r="137" spans="1:26" ht="213.75" x14ac:dyDescent="0.25">
      <c r="A137" s="484"/>
      <c r="B137" s="485"/>
      <c r="C137" s="273" t="s">
        <v>937</v>
      </c>
      <c r="D137" s="494"/>
      <c r="E137" s="208" t="s">
        <v>932</v>
      </c>
      <c r="F137" s="208" t="s">
        <v>447</v>
      </c>
      <c r="G137" s="183">
        <v>3</v>
      </c>
      <c r="H137" s="219">
        <v>3</v>
      </c>
      <c r="I137" s="250">
        <f t="shared" si="44"/>
        <v>1</v>
      </c>
      <c r="J137" s="274"/>
      <c r="K137" s="272">
        <f t="shared" si="48"/>
        <v>1</v>
      </c>
      <c r="L137" s="312">
        <v>1</v>
      </c>
      <c r="M137" s="313">
        <v>3</v>
      </c>
      <c r="N137" s="199">
        <f t="shared" si="36"/>
        <v>0.33333333333333331</v>
      </c>
      <c r="O137" s="308" t="s">
        <v>1174</v>
      </c>
      <c r="P137" s="201">
        <f t="shared" si="46"/>
        <v>0.66666666666666663</v>
      </c>
      <c r="Q137" s="194"/>
      <c r="R137" s="194"/>
      <c r="S137" s="199">
        <f t="shared" si="50"/>
        <v>0</v>
      </c>
      <c r="T137" s="202"/>
      <c r="U137" s="201">
        <f t="shared" si="51"/>
        <v>0.66666666666666663</v>
      </c>
      <c r="V137" s="197"/>
      <c r="W137" s="43"/>
      <c r="X137" s="199">
        <f t="shared" si="40"/>
        <v>0</v>
      </c>
      <c r="Y137" s="194"/>
      <c r="Z137" s="201">
        <f t="shared" si="41"/>
        <v>0.66666666666666663</v>
      </c>
    </row>
    <row r="138" spans="1:26" ht="28.5" x14ac:dyDescent="0.25">
      <c r="A138" s="484"/>
      <c r="B138" s="485" t="s">
        <v>938</v>
      </c>
      <c r="C138" s="273" t="s">
        <v>939</v>
      </c>
      <c r="D138" s="494" t="s">
        <v>940</v>
      </c>
      <c r="E138" s="208" t="s">
        <v>941</v>
      </c>
      <c r="F138" s="208" t="s">
        <v>447</v>
      </c>
      <c r="G138" s="183">
        <v>1</v>
      </c>
      <c r="H138" s="219">
        <v>1</v>
      </c>
      <c r="I138" s="250">
        <f t="shared" si="44"/>
        <v>1</v>
      </c>
      <c r="J138" s="276" t="s">
        <v>942</v>
      </c>
      <c r="K138" s="272">
        <f t="shared" si="48"/>
        <v>1</v>
      </c>
      <c r="L138" s="312">
        <v>1</v>
      </c>
      <c r="M138" s="313">
        <v>1</v>
      </c>
      <c r="N138" s="199">
        <f t="shared" si="36"/>
        <v>1</v>
      </c>
      <c r="O138" s="308" t="s">
        <v>942</v>
      </c>
      <c r="P138" s="201">
        <f t="shared" si="46"/>
        <v>1</v>
      </c>
      <c r="Q138" s="197"/>
      <c r="R138" s="43"/>
      <c r="S138" s="199">
        <f t="shared" si="50"/>
        <v>0</v>
      </c>
      <c r="T138" s="188"/>
      <c r="U138" s="201">
        <f t="shared" si="51"/>
        <v>1</v>
      </c>
      <c r="V138" s="197"/>
      <c r="W138" s="43"/>
      <c r="X138" s="199">
        <f t="shared" si="40"/>
        <v>0</v>
      </c>
      <c r="Y138" s="28"/>
      <c r="Z138" s="201">
        <f t="shared" si="41"/>
        <v>1</v>
      </c>
    </row>
    <row r="139" spans="1:26" ht="71.25" x14ac:dyDescent="0.25">
      <c r="A139" s="484"/>
      <c r="B139" s="485"/>
      <c r="C139" s="277" t="s">
        <v>943</v>
      </c>
      <c r="D139" s="494"/>
      <c r="E139" s="208" t="s">
        <v>944</v>
      </c>
      <c r="F139" s="208" t="s">
        <v>447</v>
      </c>
      <c r="G139" s="183">
        <v>2376</v>
      </c>
      <c r="H139" s="219">
        <v>2444</v>
      </c>
      <c r="I139" s="250">
        <f t="shared" si="44"/>
        <v>0.97217675941080195</v>
      </c>
      <c r="J139" s="208"/>
      <c r="K139" s="272">
        <f t="shared" si="48"/>
        <v>0.97217675941080195</v>
      </c>
      <c r="L139" s="312">
        <v>2410</v>
      </c>
      <c r="M139" s="313">
        <v>2427</v>
      </c>
      <c r="N139" s="199">
        <f t="shared" si="36"/>
        <v>0.99299546765554181</v>
      </c>
      <c r="O139" s="308"/>
      <c r="P139" s="201">
        <v>1</v>
      </c>
      <c r="Q139" s="197"/>
      <c r="R139" s="43"/>
      <c r="S139" s="199">
        <f t="shared" si="50"/>
        <v>0</v>
      </c>
      <c r="T139" s="188"/>
      <c r="U139" s="201">
        <f t="shared" si="51"/>
        <v>0.98254978443851371</v>
      </c>
      <c r="V139" s="197"/>
      <c r="W139" s="43"/>
      <c r="X139" s="199">
        <f t="shared" si="40"/>
        <v>0</v>
      </c>
      <c r="Y139" s="188"/>
      <c r="Z139" s="201">
        <f t="shared" si="41"/>
        <v>0.98254978443851371</v>
      </c>
    </row>
    <row r="140" spans="1:26" ht="42.75" x14ac:dyDescent="0.25">
      <c r="A140" s="484"/>
      <c r="B140" s="485"/>
      <c r="C140" s="277" t="s">
        <v>945</v>
      </c>
      <c r="D140" s="494"/>
      <c r="E140" s="208" t="s">
        <v>946</v>
      </c>
      <c r="F140" s="208" t="s">
        <v>447</v>
      </c>
      <c r="G140" s="183">
        <v>2376</v>
      </c>
      <c r="H140" s="219">
        <v>2444</v>
      </c>
      <c r="I140" s="250">
        <f t="shared" si="44"/>
        <v>0.97217675941080195</v>
      </c>
      <c r="J140" s="208"/>
      <c r="K140" s="272">
        <f t="shared" si="48"/>
        <v>0.97217675941080195</v>
      </c>
      <c r="L140" s="312">
        <v>2427</v>
      </c>
      <c r="M140" s="313">
        <v>2427</v>
      </c>
      <c r="N140" s="199">
        <f t="shared" si="36"/>
        <v>1</v>
      </c>
      <c r="O140" s="308"/>
      <c r="P140" s="201">
        <f t="shared" si="46"/>
        <v>0.98603982755081088</v>
      </c>
      <c r="Q140" s="197"/>
      <c r="R140" s="43"/>
      <c r="S140" s="199">
        <f t="shared" si="50"/>
        <v>0</v>
      </c>
      <c r="T140" s="28"/>
      <c r="U140" s="201">
        <f t="shared" si="51"/>
        <v>0.98603982755081088</v>
      </c>
      <c r="V140" s="197"/>
      <c r="W140" s="43"/>
      <c r="X140" s="199">
        <f t="shared" si="40"/>
        <v>0</v>
      </c>
      <c r="Y140" s="28"/>
      <c r="Z140" s="201">
        <f t="shared" si="41"/>
        <v>0.98603982755081088</v>
      </c>
    </row>
    <row r="141" spans="1:26" ht="42.75" x14ac:dyDescent="0.25">
      <c r="A141" s="484" t="s">
        <v>78</v>
      </c>
      <c r="B141" s="489" t="s">
        <v>947</v>
      </c>
      <c r="C141" s="278" t="s">
        <v>948</v>
      </c>
      <c r="D141" s="483" t="s">
        <v>949</v>
      </c>
      <c r="E141" s="208" t="s">
        <v>950</v>
      </c>
      <c r="F141" s="208" t="s">
        <v>447</v>
      </c>
      <c r="G141" s="183">
        <v>3</v>
      </c>
      <c r="H141" s="219">
        <v>3</v>
      </c>
      <c r="I141" s="250">
        <f t="shared" si="44"/>
        <v>1</v>
      </c>
      <c r="J141" s="208"/>
      <c r="K141" s="272">
        <f t="shared" si="48"/>
        <v>1</v>
      </c>
      <c r="L141" s="312">
        <v>15</v>
      </c>
      <c r="M141" s="313">
        <v>15</v>
      </c>
      <c r="N141" s="199">
        <f t="shared" si="36"/>
        <v>1</v>
      </c>
      <c r="O141" s="308"/>
      <c r="P141" s="201">
        <f t="shared" si="46"/>
        <v>1</v>
      </c>
      <c r="Q141" s="197"/>
      <c r="R141" s="43"/>
      <c r="S141" s="199">
        <f t="shared" si="50"/>
        <v>0</v>
      </c>
      <c r="T141" s="28"/>
      <c r="U141" s="201">
        <f t="shared" si="51"/>
        <v>1</v>
      </c>
      <c r="V141" s="197"/>
      <c r="W141" s="43"/>
      <c r="X141" s="199">
        <f t="shared" si="40"/>
        <v>0</v>
      </c>
      <c r="Y141" s="28"/>
      <c r="Z141" s="201">
        <f t="shared" si="41"/>
        <v>1</v>
      </c>
    </row>
    <row r="142" spans="1:26" ht="85.5" x14ac:dyDescent="0.25">
      <c r="A142" s="484"/>
      <c r="B142" s="489"/>
      <c r="C142" s="278" t="s">
        <v>951</v>
      </c>
      <c r="D142" s="483"/>
      <c r="E142" s="208" t="s">
        <v>952</v>
      </c>
      <c r="F142" s="208" t="s">
        <v>447</v>
      </c>
      <c r="G142" s="183">
        <v>3</v>
      </c>
      <c r="H142" s="219">
        <v>3</v>
      </c>
      <c r="I142" s="250">
        <f t="shared" si="44"/>
        <v>1</v>
      </c>
      <c r="J142" s="231"/>
      <c r="K142" s="272">
        <f t="shared" si="48"/>
        <v>1</v>
      </c>
      <c r="L142" s="312">
        <v>13</v>
      </c>
      <c r="M142" s="313">
        <v>15</v>
      </c>
      <c r="N142" s="199">
        <f t="shared" si="36"/>
        <v>0.8666666666666667</v>
      </c>
      <c r="O142" s="308" t="s">
        <v>1175</v>
      </c>
      <c r="P142" s="201">
        <f t="shared" si="46"/>
        <v>0.88888888888888884</v>
      </c>
      <c r="Q142" s="197"/>
      <c r="R142" s="43"/>
      <c r="S142" s="199">
        <f t="shared" si="50"/>
        <v>0</v>
      </c>
      <c r="T142" s="28"/>
      <c r="U142" s="201">
        <f t="shared" si="51"/>
        <v>0.88888888888888884</v>
      </c>
      <c r="V142" s="197"/>
      <c r="W142" s="43"/>
      <c r="X142" s="199">
        <f t="shared" si="40"/>
        <v>0</v>
      </c>
      <c r="Y142" s="28"/>
      <c r="Z142" s="201">
        <f t="shared" si="41"/>
        <v>0.88888888888888884</v>
      </c>
    </row>
    <row r="143" spans="1:26" ht="85.5" x14ac:dyDescent="0.25">
      <c r="A143" s="484"/>
      <c r="B143" s="489"/>
      <c r="C143" s="278" t="s">
        <v>953</v>
      </c>
      <c r="D143" s="483"/>
      <c r="E143" s="208" t="s">
        <v>954</v>
      </c>
      <c r="F143" s="208" t="s">
        <v>447</v>
      </c>
      <c r="G143" s="183">
        <v>2</v>
      </c>
      <c r="H143" s="219">
        <v>2</v>
      </c>
      <c r="I143" s="250">
        <f t="shared" si="44"/>
        <v>1</v>
      </c>
      <c r="J143" s="188" t="s">
        <v>955</v>
      </c>
      <c r="K143" s="272">
        <f t="shared" si="48"/>
        <v>1</v>
      </c>
      <c r="L143" s="312">
        <v>13</v>
      </c>
      <c r="M143" s="313">
        <v>15</v>
      </c>
      <c r="N143" s="199">
        <f t="shared" si="36"/>
        <v>0.8666666666666667</v>
      </c>
      <c r="O143" s="308"/>
      <c r="P143" s="201">
        <f t="shared" si="46"/>
        <v>0.88235294117647056</v>
      </c>
      <c r="Q143" s="197"/>
      <c r="R143" s="43"/>
      <c r="S143" s="199">
        <f t="shared" si="50"/>
        <v>0</v>
      </c>
      <c r="T143" s="188"/>
      <c r="U143" s="201">
        <f t="shared" si="51"/>
        <v>0.88235294117647056</v>
      </c>
      <c r="V143" s="197"/>
      <c r="W143" s="43"/>
      <c r="X143" s="199">
        <f t="shared" si="40"/>
        <v>0</v>
      </c>
      <c r="Y143" s="28"/>
      <c r="Z143" s="201">
        <f t="shared" si="41"/>
        <v>0.88235294117647056</v>
      </c>
    </row>
    <row r="144" spans="1:26" ht="42.75" x14ac:dyDescent="0.25">
      <c r="A144" s="484"/>
      <c r="B144" s="489"/>
      <c r="C144" s="278" t="s">
        <v>956</v>
      </c>
      <c r="D144" s="483"/>
      <c r="E144" s="208" t="s">
        <v>957</v>
      </c>
      <c r="F144" s="208" t="s">
        <v>447</v>
      </c>
      <c r="G144" s="183">
        <v>3</v>
      </c>
      <c r="H144" s="219">
        <v>3</v>
      </c>
      <c r="I144" s="250">
        <f t="shared" si="44"/>
        <v>1</v>
      </c>
      <c r="J144" s="231"/>
      <c r="K144" s="272">
        <f t="shared" si="48"/>
        <v>1</v>
      </c>
      <c r="L144" s="308">
        <v>4</v>
      </c>
      <c r="M144" s="313">
        <v>4</v>
      </c>
      <c r="N144" s="199">
        <f t="shared" si="36"/>
        <v>1</v>
      </c>
      <c r="O144" s="308"/>
      <c r="P144" s="201">
        <f t="shared" si="46"/>
        <v>1</v>
      </c>
      <c r="Q144" s="197"/>
      <c r="R144" s="43"/>
      <c r="S144" s="199">
        <f t="shared" si="50"/>
        <v>0</v>
      </c>
      <c r="T144" s="28"/>
      <c r="U144" s="201">
        <f t="shared" si="51"/>
        <v>1</v>
      </c>
      <c r="V144" s="197"/>
      <c r="W144" s="43"/>
      <c r="X144" s="199">
        <f t="shared" si="40"/>
        <v>0</v>
      </c>
      <c r="Y144" s="28"/>
      <c r="Z144" s="201">
        <f t="shared" si="41"/>
        <v>1</v>
      </c>
    </row>
    <row r="145" spans="1:26" x14ac:dyDescent="0.25">
      <c r="A145" s="484"/>
      <c r="B145" s="489"/>
      <c r="C145" s="489" t="s">
        <v>958</v>
      </c>
      <c r="D145" s="483"/>
      <c r="E145" s="394" t="s">
        <v>959</v>
      </c>
      <c r="F145" s="394" t="s">
        <v>447</v>
      </c>
      <c r="G145" s="487">
        <v>0</v>
      </c>
      <c r="H145" s="488">
        <v>0</v>
      </c>
      <c r="I145" s="490">
        <f t="shared" si="44"/>
        <v>0</v>
      </c>
      <c r="J145" s="373" t="s">
        <v>960</v>
      </c>
      <c r="K145" s="491">
        <f t="shared" si="48"/>
        <v>0</v>
      </c>
      <c r="L145" s="492">
        <v>1</v>
      </c>
      <c r="M145" s="493">
        <v>1</v>
      </c>
      <c r="N145" s="357">
        <f t="shared" si="36"/>
        <v>1</v>
      </c>
      <c r="O145" s="360"/>
      <c r="P145" s="363">
        <f t="shared" si="46"/>
        <v>1</v>
      </c>
      <c r="Q145" s="419"/>
      <c r="R145" s="473"/>
      <c r="S145" s="357">
        <f t="shared" si="50"/>
        <v>0</v>
      </c>
      <c r="T145" s="419"/>
      <c r="U145" s="201">
        <f t="shared" si="51"/>
        <v>1</v>
      </c>
      <c r="V145" s="197"/>
      <c r="W145" s="43"/>
      <c r="X145" s="199">
        <f t="shared" si="40"/>
        <v>0</v>
      </c>
      <c r="Y145" s="28"/>
      <c r="Z145" s="201">
        <f t="shared" si="41"/>
        <v>1</v>
      </c>
    </row>
    <row r="146" spans="1:26" x14ac:dyDescent="0.25">
      <c r="A146" s="484"/>
      <c r="B146" s="489"/>
      <c r="C146" s="489"/>
      <c r="D146" s="483"/>
      <c r="E146" s="394"/>
      <c r="F146" s="394"/>
      <c r="G146" s="487"/>
      <c r="H146" s="488"/>
      <c r="I146" s="490"/>
      <c r="J146" s="373"/>
      <c r="K146" s="491"/>
      <c r="L146" s="492"/>
      <c r="M146" s="493"/>
      <c r="N146" s="359"/>
      <c r="O146" s="362"/>
      <c r="P146" s="365"/>
      <c r="Q146" s="420"/>
      <c r="R146" s="474"/>
      <c r="S146" s="359"/>
      <c r="T146" s="420"/>
      <c r="U146" s="201">
        <f t="shared" si="51"/>
        <v>0</v>
      </c>
      <c r="V146" s="197"/>
      <c r="W146" s="43"/>
      <c r="X146" s="199">
        <f t="shared" si="40"/>
        <v>0</v>
      </c>
      <c r="Y146" s="28"/>
      <c r="Z146" s="201">
        <f t="shared" si="41"/>
        <v>0</v>
      </c>
    </row>
    <row r="147" spans="1:26" ht="57" x14ac:dyDescent="0.25">
      <c r="A147" s="484" t="s">
        <v>78</v>
      </c>
      <c r="B147" s="483" t="s">
        <v>961</v>
      </c>
      <c r="C147" s="278" t="s">
        <v>962</v>
      </c>
      <c r="D147" s="278" t="s">
        <v>963</v>
      </c>
      <c r="E147" s="208" t="s">
        <v>964</v>
      </c>
      <c r="F147" s="208" t="s">
        <v>447</v>
      </c>
      <c r="G147" s="183">
        <v>3</v>
      </c>
      <c r="H147" s="219">
        <v>3</v>
      </c>
      <c r="I147" s="250">
        <f t="shared" si="44"/>
        <v>1</v>
      </c>
      <c r="J147" s="208"/>
      <c r="K147" s="272">
        <f t="shared" si="48"/>
        <v>1</v>
      </c>
      <c r="L147" s="308">
        <v>3</v>
      </c>
      <c r="M147" s="313">
        <v>3</v>
      </c>
      <c r="N147" s="199">
        <f t="shared" si="36"/>
        <v>1</v>
      </c>
      <c r="O147" s="40"/>
      <c r="P147" s="201">
        <f t="shared" si="46"/>
        <v>1</v>
      </c>
      <c r="Q147" s="197"/>
      <c r="R147" s="197"/>
      <c r="S147" s="199">
        <f>IFERROR((Q147/R147),0)</f>
        <v>0</v>
      </c>
      <c r="T147" s="40"/>
      <c r="U147" s="201">
        <f t="shared" si="51"/>
        <v>1</v>
      </c>
      <c r="V147" s="197"/>
      <c r="W147" s="43"/>
      <c r="X147" s="199">
        <f t="shared" si="40"/>
        <v>0</v>
      </c>
      <c r="Y147" s="149"/>
      <c r="Z147" s="201">
        <f t="shared" si="41"/>
        <v>1</v>
      </c>
    </row>
    <row r="148" spans="1:26" x14ac:dyDescent="0.25">
      <c r="A148" s="484"/>
      <c r="B148" s="483"/>
      <c r="C148" s="489" t="s">
        <v>965</v>
      </c>
      <c r="D148" s="489" t="s">
        <v>966</v>
      </c>
      <c r="E148" s="389" t="s">
        <v>967</v>
      </c>
      <c r="F148" s="394" t="s">
        <v>447</v>
      </c>
      <c r="G148" s="496">
        <v>4</v>
      </c>
      <c r="H148" s="501">
        <v>4</v>
      </c>
      <c r="I148" s="490">
        <f t="shared" si="44"/>
        <v>1</v>
      </c>
      <c r="J148" s="394"/>
      <c r="K148" s="491">
        <f t="shared" si="48"/>
        <v>1</v>
      </c>
      <c r="L148" s="366">
        <v>3</v>
      </c>
      <c r="M148" s="479">
        <v>3</v>
      </c>
      <c r="N148" s="357">
        <f t="shared" si="36"/>
        <v>1</v>
      </c>
      <c r="O148" s="360"/>
      <c r="P148" s="363">
        <f t="shared" si="46"/>
        <v>1</v>
      </c>
      <c r="Q148" s="419"/>
      <c r="R148" s="419"/>
      <c r="S148" s="357">
        <f>IFERROR((Q148/R148),0)</f>
        <v>0</v>
      </c>
      <c r="T148" s="360"/>
      <c r="U148" s="201">
        <f t="shared" si="51"/>
        <v>1</v>
      </c>
      <c r="V148" s="197"/>
      <c r="W148" s="43"/>
      <c r="X148" s="199">
        <f t="shared" si="40"/>
        <v>0</v>
      </c>
      <c r="Y148" s="28"/>
      <c r="Z148" s="201">
        <f t="shared" si="41"/>
        <v>1</v>
      </c>
    </row>
    <row r="149" spans="1:26" x14ac:dyDescent="0.25">
      <c r="A149" s="484"/>
      <c r="B149" s="483"/>
      <c r="C149" s="489"/>
      <c r="D149" s="489"/>
      <c r="E149" s="390"/>
      <c r="F149" s="394"/>
      <c r="G149" s="497"/>
      <c r="H149" s="502"/>
      <c r="I149" s="490"/>
      <c r="J149" s="394"/>
      <c r="K149" s="491"/>
      <c r="L149" s="500"/>
      <c r="M149" s="499"/>
      <c r="N149" s="358"/>
      <c r="O149" s="361"/>
      <c r="P149" s="364"/>
      <c r="Q149" s="421"/>
      <c r="R149" s="421"/>
      <c r="S149" s="358"/>
      <c r="T149" s="361"/>
      <c r="U149" s="201">
        <f t="shared" si="51"/>
        <v>0</v>
      </c>
      <c r="V149" s="197"/>
      <c r="W149" s="43"/>
      <c r="X149" s="199">
        <f t="shared" si="40"/>
        <v>0</v>
      </c>
      <c r="Y149" s="28"/>
      <c r="Z149" s="201">
        <f t="shared" si="41"/>
        <v>0</v>
      </c>
    </row>
    <row r="150" spans="1:26" x14ac:dyDescent="0.25">
      <c r="A150" s="484"/>
      <c r="B150" s="483"/>
      <c r="C150" s="489" t="s">
        <v>968</v>
      </c>
      <c r="D150" s="489"/>
      <c r="E150" s="390"/>
      <c r="F150" s="495" t="s">
        <v>447</v>
      </c>
      <c r="G150" s="497"/>
      <c r="H150" s="502"/>
      <c r="I150" s="490">
        <f t="shared" si="44"/>
        <v>0</v>
      </c>
      <c r="J150" s="373" t="s">
        <v>969</v>
      </c>
      <c r="K150" s="491">
        <f t="shared" si="48"/>
        <v>0</v>
      </c>
      <c r="L150" s="500"/>
      <c r="M150" s="499"/>
      <c r="N150" s="358"/>
      <c r="O150" s="361"/>
      <c r="P150" s="364"/>
      <c r="Q150" s="421"/>
      <c r="R150" s="421"/>
      <c r="S150" s="358"/>
      <c r="T150" s="361"/>
      <c r="U150" s="201">
        <f t="shared" si="51"/>
        <v>0</v>
      </c>
      <c r="V150" s="197"/>
      <c r="W150" s="43"/>
      <c r="X150" s="199">
        <f t="shared" si="40"/>
        <v>0</v>
      </c>
      <c r="Y150" s="40"/>
      <c r="Z150" s="201">
        <f t="shared" si="41"/>
        <v>0</v>
      </c>
    </row>
    <row r="151" spans="1:26" x14ac:dyDescent="0.25">
      <c r="A151" s="484"/>
      <c r="B151" s="483"/>
      <c r="C151" s="489"/>
      <c r="D151" s="489"/>
      <c r="E151" s="391"/>
      <c r="F151" s="495"/>
      <c r="G151" s="498"/>
      <c r="H151" s="503"/>
      <c r="I151" s="490"/>
      <c r="J151" s="373"/>
      <c r="K151" s="491"/>
      <c r="L151" s="367"/>
      <c r="M151" s="480"/>
      <c r="N151" s="359"/>
      <c r="O151" s="362"/>
      <c r="P151" s="365"/>
      <c r="Q151" s="420"/>
      <c r="R151" s="420"/>
      <c r="S151" s="359"/>
      <c r="T151" s="362"/>
      <c r="U151" s="201">
        <f t="shared" si="51"/>
        <v>0</v>
      </c>
      <c r="V151" s="197"/>
      <c r="W151" s="43"/>
      <c r="X151" s="199">
        <f t="shared" si="40"/>
        <v>0</v>
      </c>
      <c r="Y151" s="28"/>
      <c r="Z151" s="201">
        <f t="shared" si="41"/>
        <v>0</v>
      </c>
    </row>
    <row r="152" spans="1:26" ht="114" x14ac:dyDescent="0.25">
      <c r="A152" s="484" t="s">
        <v>78</v>
      </c>
      <c r="B152" s="483" t="s">
        <v>970</v>
      </c>
      <c r="C152" s="278" t="s">
        <v>971</v>
      </c>
      <c r="D152" s="278" t="s">
        <v>972</v>
      </c>
      <c r="E152" s="208" t="s">
        <v>973</v>
      </c>
      <c r="F152" s="217" t="s">
        <v>447</v>
      </c>
      <c r="G152" s="198">
        <v>0</v>
      </c>
      <c r="H152" s="235">
        <v>0</v>
      </c>
      <c r="I152" s="199">
        <f t="shared" ref="I152:I157" si="52">IFERROR((G152/H152),0)</f>
        <v>0</v>
      </c>
      <c r="J152" s="188" t="s">
        <v>974</v>
      </c>
      <c r="K152" s="272">
        <f t="shared" ref="K152:K157" si="53">IFERROR(IF(F152="Según demanda",G152/H152,G152/F152),0)</f>
        <v>0</v>
      </c>
      <c r="L152" s="312">
        <v>0</v>
      </c>
      <c r="M152" s="314">
        <v>0</v>
      </c>
      <c r="N152" s="199">
        <f t="shared" si="36"/>
        <v>0</v>
      </c>
      <c r="O152" s="150"/>
      <c r="P152" s="201">
        <f t="shared" si="46"/>
        <v>0</v>
      </c>
      <c r="Q152" s="197"/>
      <c r="R152" s="43"/>
      <c r="S152" s="199">
        <f t="shared" ref="S152:S193" si="54">IFERROR((Q152/R152),0)</f>
        <v>0</v>
      </c>
      <c r="T152" s="28"/>
      <c r="U152" s="201">
        <f t="shared" si="51"/>
        <v>0</v>
      </c>
      <c r="V152" s="197"/>
      <c r="W152" s="43"/>
      <c r="X152" s="199">
        <f t="shared" si="40"/>
        <v>0</v>
      </c>
      <c r="Y152" s="28"/>
      <c r="Z152" s="201">
        <f t="shared" si="41"/>
        <v>0</v>
      </c>
    </row>
    <row r="153" spans="1:26" ht="57" x14ac:dyDescent="0.25">
      <c r="A153" s="484"/>
      <c r="B153" s="483"/>
      <c r="C153" s="278" t="s">
        <v>975</v>
      </c>
      <c r="D153" s="489" t="s">
        <v>976</v>
      </c>
      <c r="E153" s="389" t="s">
        <v>977</v>
      </c>
      <c r="F153" s="217" t="s">
        <v>447</v>
      </c>
      <c r="G153" s="366">
        <v>1</v>
      </c>
      <c r="H153" s="507">
        <v>1</v>
      </c>
      <c r="I153" s="357">
        <f t="shared" si="52"/>
        <v>1</v>
      </c>
      <c r="J153" s="360"/>
      <c r="K153" s="510">
        <f t="shared" si="53"/>
        <v>1</v>
      </c>
      <c r="L153" s="366">
        <v>0</v>
      </c>
      <c r="M153" s="368">
        <v>0</v>
      </c>
      <c r="N153" s="357">
        <f t="shared" si="36"/>
        <v>0</v>
      </c>
      <c r="O153" s="360"/>
      <c r="P153" s="363">
        <f t="shared" si="46"/>
        <v>1</v>
      </c>
      <c r="Q153" s="197"/>
      <c r="R153" s="43"/>
      <c r="S153" s="199">
        <f t="shared" si="54"/>
        <v>0</v>
      </c>
      <c r="T153" s="188"/>
      <c r="U153" s="201">
        <f t="shared" si="51"/>
        <v>1</v>
      </c>
      <c r="V153" s="197"/>
      <c r="W153" s="43"/>
      <c r="X153" s="199">
        <f t="shared" si="40"/>
        <v>0</v>
      </c>
      <c r="Y153" s="188"/>
      <c r="Z153" s="201">
        <f t="shared" si="41"/>
        <v>1</v>
      </c>
    </row>
    <row r="154" spans="1:26" ht="42.75" x14ac:dyDescent="0.25">
      <c r="A154" s="484"/>
      <c r="B154" s="483"/>
      <c r="C154" s="278" t="s">
        <v>978</v>
      </c>
      <c r="D154" s="489"/>
      <c r="E154" s="390"/>
      <c r="F154" s="217" t="s">
        <v>447</v>
      </c>
      <c r="G154" s="500"/>
      <c r="H154" s="508"/>
      <c r="I154" s="358"/>
      <c r="J154" s="361"/>
      <c r="K154" s="511"/>
      <c r="L154" s="500"/>
      <c r="M154" s="504"/>
      <c r="N154" s="358"/>
      <c r="O154" s="361"/>
      <c r="P154" s="364"/>
      <c r="Q154" s="197"/>
      <c r="R154" s="43"/>
      <c r="S154" s="199">
        <f t="shared" si="54"/>
        <v>0</v>
      </c>
      <c r="T154" s="195"/>
      <c r="U154" s="201">
        <f t="shared" si="51"/>
        <v>0</v>
      </c>
      <c r="V154" s="197"/>
      <c r="W154" s="43"/>
      <c r="X154" s="199">
        <f t="shared" si="40"/>
        <v>0</v>
      </c>
      <c r="Y154" s="28"/>
      <c r="Z154" s="201">
        <f t="shared" si="41"/>
        <v>0</v>
      </c>
    </row>
    <row r="155" spans="1:26" x14ac:dyDescent="0.25">
      <c r="A155" s="484"/>
      <c r="B155" s="483"/>
      <c r="C155" s="489" t="s">
        <v>979</v>
      </c>
      <c r="D155" s="489"/>
      <c r="E155" s="390"/>
      <c r="F155" s="495" t="s">
        <v>447</v>
      </c>
      <c r="G155" s="500"/>
      <c r="H155" s="508"/>
      <c r="I155" s="358"/>
      <c r="J155" s="361"/>
      <c r="K155" s="511"/>
      <c r="L155" s="500"/>
      <c r="M155" s="504"/>
      <c r="N155" s="358"/>
      <c r="O155" s="361"/>
      <c r="P155" s="364"/>
      <c r="Q155" s="419"/>
      <c r="R155" s="473"/>
      <c r="S155" s="199">
        <f t="shared" si="54"/>
        <v>0</v>
      </c>
      <c r="T155" s="195"/>
      <c r="U155" s="201">
        <f t="shared" si="51"/>
        <v>0</v>
      </c>
      <c r="V155" s="197"/>
      <c r="W155" s="43"/>
      <c r="X155" s="199">
        <f t="shared" si="40"/>
        <v>0</v>
      </c>
      <c r="Y155" s="28"/>
      <c r="Z155" s="201">
        <f t="shared" si="41"/>
        <v>0</v>
      </c>
    </row>
    <row r="156" spans="1:26" x14ac:dyDescent="0.25">
      <c r="A156" s="484"/>
      <c r="B156" s="483"/>
      <c r="C156" s="489"/>
      <c r="D156" s="489" t="s">
        <v>980</v>
      </c>
      <c r="E156" s="391"/>
      <c r="F156" s="495"/>
      <c r="G156" s="367"/>
      <c r="H156" s="509"/>
      <c r="I156" s="359"/>
      <c r="J156" s="362"/>
      <c r="K156" s="512"/>
      <c r="L156" s="367"/>
      <c r="M156" s="369"/>
      <c r="N156" s="359"/>
      <c r="O156" s="362"/>
      <c r="P156" s="365"/>
      <c r="Q156" s="420"/>
      <c r="R156" s="474"/>
      <c r="S156" s="199">
        <f t="shared" si="54"/>
        <v>0</v>
      </c>
      <c r="T156" s="195"/>
      <c r="U156" s="201">
        <f t="shared" si="51"/>
        <v>0</v>
      </c>
      <c r="V156" s="197"/>
      <c r="W156" s="43"/>
      <c r="X156" s="199">
        <f t="shared" si="40"/>
        <v>0</v>
      </c>
      <c r="Y156" s="28"/>
      <c r="Z156" s="201">
        <f t="shared" si="41"/>
        <v>0</v>
      </c>
    </row>
    <row r="157" spans="1:26" x14ac:dyDescent="0.25">
      <c r="A157" s="484"/>
      <c r="B157" s="483"/>
      <c r="C157" s="278" t="s">
        <v>981</v>
      </c>
      <c r="D157" s="489"/>
      <c r="E157" s="389" t="s">
        <v>982</v>
      </c>
      <c r="F157" s="495" t="s">
        <v>447</v>
      </c>
      <c r="G157" s="366">
        <v>1</v>
      </c>
      <c r="H157" s="507">
        <v>1</v>
      </c>
      <c r="I157" s="357">
        <f t="shared" si="52"/>
        <v>1</v>
      </c>
      <c r="J157" s="360"/>
      <c r="K157" s="510">
        <f t="shared" si="53"/>
        <v>1</v>
      </c>
      <c r="L157" s="366">
        <v>0</v>
      </c>
      <c r="M157" s="368">
        <v>0</v>
      </c>
      <c r="N157" s="357">
        <f t="shared" si="36"/>
        <v>0</v>
      </c>
      <c r="O157" s="370"/>
      <c r="P157" s="363">
        <f t="shared" si="46"/>
        <v>1</v>
      </c>
      <c r="Q157" s="419"/>
      <c r="R157" s="473"/>
      <c r="S157" s="199">
        <f t="shared" si="54"/>
        <v>0</v>
      </c>
      <c r="T157" s="195"/>
      <c r="U157" s="201">
        <f t="shared" si="51"/>
        <v>1</v>
      </c>
      <c r="V157" s="197"/>
      <c r="W157" s="43"/>
      <c r="X157" s="199">
        <f t="shared" si="40"/>
        <v>0</v>
      </c>
      <c r="Y157" s="28"/>
      <c r="Z157" s="201">
        <f t="shared" si="41"/>
        <v>1</v>
      </c>
    </row>
    <row r="158" spans="1:26" x14ac:dyDescent="0.25">
      <c r="A158" s="484"/>
      <c r="B158" s="483"/>
      <c r="C158" s="278" t="s">
        <v>983</v>
      </c>
      <c r="D158" s="489"/>
      <c r="E158" s="391"/>
      <c r="F158" s="495"/>
      <c r="G158" s="367"/>
      <c r="H158" s="509"/>
      <c r="I158" s="359"/>
      <c r="J158" s="362"/>
      <c r="K158" s="512"/>
      <c r="L158" s="367"/>
      <c r="M158" s="369"/>
      <c r="N158" s="359"/>
      <c r="O158" s="371"/>
      <c r="P158" s="365"/>
      <c r="Q158" s="420"/>
      <c r="R158" s="474"/>
      <c r="S158" s="199">
        <f t="shared" si="54"/>
        <v>0</v>
      </c>
      <c r="T158" s="195"/>
      <c r="U158" s="201">
        <f t="shared" si="51"/>
        <v>0</v>
      </c>
      <c r="V158" s="197"/>
      <c r="W158" s="43"/>
      <c r="X158" s="199">
        <f t="shared" si="40"/>
        <v>0</v>
      </c>
      <c r="Y158" s="195"/>
      <c r="Z158" s="201">
        <f t="shared" si="41"/>
        <v>0</v>
      </c>
    </row>
    <row r="159" spans="1:26" ht="199.5" x14ac:dyDescent="0.25">
      <c r="A159" s="200" t="s">
        <v>79</v>
      </c>
      <c r="B159" s="518" t="s">
        <v>581</v>
      </c>
      <c r="C159" s="231" t="s">
        <v>582</v>
      </c>
      <c r="D159" s="231" t="s">
        <v>583</v>
      </c>
      <c r="E159" s="231" t="s">
        <v>584</v>
      </c>
      <c r="F159" s="217">
        <v>160</v>
      </c>
      <c r="G159" s="183">
        <v>40</v>
      </c>
      <c r="H159" s="218">
        <v>40</v>
      </c>
      <c r="I159" s="175">
        <f t="shared" ref="I159:I193" si="55">IFERROR((G159/H159),0)</f>
        <v>1</v>
      </c>
      <c r="J159" s="208" t="s">
        <v>585</v>
      </c>
      <c r="K159" s="167">
        <f t="shared" ref="K159:K193" si="56">IFERROR(IF(F159="Según demanda",G159/H159,G159/F159),0)</f>
        <v>0.25</v>
      </c>
      <c r="L159" s="336">
        <v>40</v>
      </c>
      <c r="M159" s="310">
        <v>40</v>
      </c>
      <c r="N159" s="175">
        <f t="shared" ref="N159:N177" si="57">IFERROR((L159/M159),0)</f>
        <v>1</v>
      </c>
      <c r="O159" s="337" t="s">
        <v>1176</v>
      </c>
      <c r="P159" s="167">
        <v>0.5</v>
      </c>
      <c r="Q159" s="194"/>
      <c r="R159" s="100"/>
      <c r="S159" s="42">
        <f t="shared" si="54"/>
        <v>0</v>
      </c>
      <c r="T159" s="35"/>
      <c r="U159" s="39">
        <f t="shared" si="51"/>
        <v>0.5</v>
      </c>
      <c r="V159" s="197"/>
      <c r="W159" s="47"/>
      <c r="X159" s="47" t="s">
        <v>80</v>
      </c>
      <c r="Y159" s="47"/>
      <c r="Z159" s="39">
        <f t="shared" si="41"/>
        <v>0.5</v>
      </c>
    </row>
    <row r="160" spans="1:26" ht="99.75" x14ac:dyDescent="0.25">
      <c r="A160" s="200" t="s">
        <v>79</v>
      </c>
      <c r="B160" s="518"/>
      <c r="C160" s="231" t="s">
        <v>586</v>
      </c>
      <c r="D160" s="231" t="s">
        <v>587</v>
      </c>
      <c r="E160" s="231" t="s">
        <v>588</v>
      </c>
      <c r="F160" s="217">
        <v>4</v>
      </c>
      <c r="G160" s="183">
        <v>0</v>
      </c>
      <c r="H160" s="219">
        <v>1</v>
      </c>
      <c r="I160" s="220">
        <f t="shared" si="55"/>
        <v>0</v>
      </c>
      <c r="J160" s="208" t="s">
        <v>589</v>
      </c>
      <c r="K160" s="167">
        <f t="shared" si="56"/>
        <v>0</v>
      </c>
      <c r="L160" s="336">
        <v>1</v>
      </c>
      <c r="M160" s="310">
        <v>1</v>
      </c>
      <c r="N160" s="175">
        <f t="shared" si="57"/>
        <v>1</v>
      </c>
      <c r="O160" s="170" t="s">
        <v>1177</v>
      </c>
      <c r="P160" s="167">
        <v>0.25</v>
      </c>
      <c r="Q160" s="100"/>
      <c r="R160" s="100"/>
      <c r="S160" s="42">
        <f t="shared" si="54"/>
        <v>0</v>
      </c>
      <c r="T160" s="35"/>
      <c r="U160" s="39">
        <f t="shared" si="51"/>
        <v>0.25</v>
      </c>
      <c r="V160" s="28"/>
      <c r="W160" s="99"/>
      <c r="X160" s="99" t="s">
        <v>80</v>
      </c>
      <c r="Y160" s="99"/>
      <c r="Z160" s="51">
        <v>1.0041695621959694</v>
      </c>
    </row>
    <row r="161" spans="1:26" ht="142.5" x14ac:dyDescent="0.25">
      <c r="A161" s="200" t="s">
        <v>79</v>
      </c>
      <c r="B161" s="518"/>
      <c r="C161" s="231" t="s">
        <v>590</v>
      </c>
      <c r="D161" s="231" t="s">
        <v>591</v>
      </c>
      <c r="E161" s="231" t="s">
        <v>592</v>
      </c>
      <c r="F161" s="217">
        <v>4</v>
      </c>
      <c r="G161" s="183">
        <v>1</v>
      </c>
      <c r="H161" s="219">
        <v>1</v>
      </c>
      <c r="I161" s="175">
        <v>1</v>
      </c>
      <c r="J161" s="170" t="s">
        <v>593</v>
      </c>
      <c r="K161" s="221">
        <f t="shared" si="56"/>
        <v>0.25</v>
      </c>
      <c r="L161" s="338">
        <v>1</v>
      </c>
      <c r="M161" s="316">
        <v>1</v>
      </c>
      <c r="N161" s="175">
        <f t="shared" si="57"/>
        <v>1</v>
      </c>
      <c r="O161" s="339" t="s">
        <v>1178</v>
      </c>
      <c r="P161" s="167">
        <v>1</v>
      </c>
      <c r="Q161" s="151"/>
      <c r="R161" s="151"/>
      <c r="S161" s="207">
        <v>1</v>
      </c>
      <c r="T161" s="153"/>
      <c r="U161" s="206">
        <v>1</v>
      </c>
      <c r="V161" s="153"/>
      <c r="W161" s="152"/>
      <c r="X161" s="152"/>
      <c r="Y161" s="152"/>
      <c r="Z161" s="154"/>
    </row>
    <row r="162" spans="1:26" ht="185.25" x14ac:dyDescent="0.25">
      <c r="A162" s="200" t="s">
        <v>79</v>
      </c>
      <c r="B162" s="518"/>
      <c r="C162" s="231" t="s">
        <v>594</v>
      </c>
      <c r="D162" s="231" t="s">
        <v>595</v>
      </c>
      <c r="E162" s="231" t="s">
        <v>596</v>
      </c>
      <c r="F162" s="217">
        <v>12</v>
      </c>
      <c r="G162" s="183">
        <v>3</v>
      </c>
      <c r="H162" s="218">
        <v>3</v>
      </c>
      <c r="I162" s="175">
        <f t="shared" si="55"/>
        <v>1</v>
      </c>
      <c r="J162" s="208" t="s">
        <v>597</v>
      </c>
      <c r="K162" s="167">
        <f t="shared" si="56"/>
        <v>0.25</v>
      </c>
      <c r="L162" s="336">
        <v>3</v>
      </c>
      <c r="M162" s="310">
        <v>3</v>
      </c>
      <c r="N162" s="175">
        <f t="shared" si="57"/>
        <v>1</v>
      </c>
      <c r="O162" s="337" t="s">
        <v>1179</v>
      </c>
      <c r="P162" s="167">
        <v>0.5</v>
      </c>
      <c r="Q162" s="194"/>
      <c r="R162" s="100"/>
      <c r="S162" s="42">
        <f t="shared" si="54"/>
        <v>0</v>
      </c>
      <c r="T162" s="155"/>
      <c r="U162" s="39">
        <f t="shared" si="51"/>
        <v>0.5</v>
      </c>
      <c r="V162" s="197"/>
      <c r="W162" s="47"/>
      <c r="X162" s="47" t="s">
        <v>80</v>
      </c>
      <c r="Y162" s="47"/>
      <c r="Z162" s="39">
        <f t="shared" si="41"/>
        <v>0.5</v>
      </c>
    </row>
    <row r="163" spans="1:26" ht="128.25" x14ac:dyDescent="0.25">
      <c r="A163" s="200" t="s">
        <v>79</v>
      </c>
      <c r="B163" s="518" t="s">
        <v>598</v>
      </c>
      <c r="C163" s="231" t="s">
        <v>599</v>
      </c>
      <c r="D163" s="231" t="s">
        <v>600</v>
      </c>
      <c r="E163" s="231" t="s">
        <v>601</v>
      </c>
      <c r="F163" s="217">
        <v>40</v>
      </c>
      <c r="G163" s="183">
        <v>40</v>
      </c>
      <c r="H163" s="222">
        <v>40</v>
      </c>
      <c r="I163" s="175">
        <f t="shared" si="55"/>
        <v>1</v>
      </c>
      <c r="J163" s="170" t="s">
        <v>602</v>
      </c>
      <c r="K163" s="167">
        <f t="shared" si="56"/>
        <v>1</v>
      </c>
      <c r="L163" s="336">
        <v>40</v>
      </c>
      <c r="M163" s="310">
        <v>40</v>
      </c>
      <c r="N163" s="175">
        <f t="shared" si="57"/>
        <v>1</v>
      </c>
      <c r="O163" s="341" t="s">
        <v>1180</v>
      </c>
      <c r="P163" s="167">
        <v>1</v>
      </c>
      <c r="Q163" s="100"/>
      <c r="R163" s="100"/>
      <c r="S163" s="42">
        <f t="shared" si="54"/>
        <v>0</v>
      </c>
      <c r="T163" s="99"/>
      <c r="U163" s="39">
        <f>IFERROR(IF(F163="Según demanda",(Q163+L163+G163)/(H163+#REF!+R163),(Q163+L163+G163)/F163),0)</f>
        <v>2</v>
      </c>
      <c r="V163" s="28"/>
      <c r="W163" s="99"/>
      <c r="X163" s="99" t="s">
        <v>80</v>
      </c>
      <c r="Y163" s="99"/>
      <c r="Z163" s="51">
        <v>1.0041695621959694</v>
      </c>
    </row>
    <row r="164" spans="1:26" ht="114" x14ac:dyDescent="0.25">
      <c r="A164" s="200" t="s">
        <v>79</v>
      </c>
      <c r="B164" s="518"/>
      <c r="C164" s="231" t="s">
        <v>603</v>
      </c>
      <c r="D164" s="231" t="s">
        <v>600</v>
      </c>
      <c r="E164" s="231" t="s">
        <v>604</v>
      </c>
      <c r="F164" s="217">
        <v>1</v>
      </c>
      <c r="G164" s="183">
        <v>1</v>
      </c>
      <c r="H164" s="219">
        <v>1</v>
      </c>
      <c r="I164" s="175">
        <f t="shared" si="55"/>
        <v>1</v>
      </c>
      <c r="J164" s="170" t="s">
        <v>605</v>
      </c>
      <c r="K164" s="167">
        <f t="shared" si="56"/>
        <v>1</v>
      </c>
      <c r="L164" s="336">
        <v>1</v>
      </c>
      <c r="M164" s="310">
        <v>1</v>
      </c>
      <c r="N164" s="175">
        <f t="shared" si="57"/>
        <v>1</v>
      </c>
      <c r="O164" s="345" t="s">
        <v>1194</v>
      </c>
      <c r="P164" s="167">
        <v>1</v>
      </c>
      <c r="Q164" s="100"/>
      <c r="R164" s="100"/>
      <c r="S164" s="42">
        <v>0</v>
      </c>
      <c r="T164" s="99"/>
      <c r="U164" s="39">
        <v>1</v>
      </c>
      <c r="V164" s="28"/>
      <c r="W164" s="99"/>
      <c r="X164" s="99"/>
      <c r="Y164" s="99"/>
      <c r="Z164" s="51"/>
    </row>
    <row r="165" spans="1:26" ht="156.75" x14ac:dyDescent="0.25">
      <c r="A165" s="200" t="s">
        <v>79</v>
      </c>
      <c r="B165" s="518"/>
      <c r="C165" s="231" t="s">
        <v>606</v>
      </c>
      <c r="D165" s="231" t="s">
        <v>607</v>
      </c>
      <c r="E165" s="231" t="s">
        <v>608</v>
      </c>
      <c r="F165" s="217">
        <v>4</v>
      </c>
      <c r="G165" s="183">
        <v>1</v>
      </c>
      <c r="H165" s="222">
        <v>1</v>
      </c>
      <c r="I165" s="175">
        <f t="shared" si="55"/>
        <v>1</v>
      </c>
      <c r="J165" s="223" t="s">
        <v>609</v>
      </c>
      <c r="K165" s="167">
        <f t="shared" si="56"/>
        <v>0.25</v>
      </c>
      <c r="L165" s="336">
        <v>1</v>
      </c>
      <c r="M165" s="310">
        <v>1</v>
      </c>
      <c r="N165" s="175">
        <f t="shared" si="57"/>
        <v>1</v>
      </c>
      <c r="O165" s="346" t="s">
        <v>1195</v>
      </c>
      <c r="P165" s="167">
        <v>0.5</v>
      </c>
      <c r="Q165" s="100"/>
      <c r="R165" s="100"/>
      <c r="S165" s="42">
        <v>1</v>
      </c>
      <c r="T165" s="35"/>
      <c r="U165" s="39">
        <v>0.75</v>
      </c>
      <c r="V165" s="28"/>
      <c r="W165" s="99"/>
      <c r="X165" s="99"/>
      <c r="Y165" s="99"/>
      <c r="Z165" s="51"/>
    </row>
    <row r="166" spans="1:26" ht="99.75" x14ac:dyDescent="0.25">
      <c r="A166" s="200" t="s">
        <v>79</v>
      </c>
      <c r="B166" s="518"/>
      <c r="C166" s="231" t="s">
        <v>610</v>
      </c>
      <c r="D166" s="231" t="s">
        <v>611</v>
      </c>
      <c r="E166" s="231" t="s">
        <v>612</v>
      </c>
      <c r="F166" s="217">
        <v>4</v>
      </c>
      <c r="G166" s="183">
        <v>1</v>
      </c>
      <c r="H166" s="219">
        <v>1</v>
      </c>
      <c r="I166" s="175">
        <f t="shared" si="55"/>
        <v>1</v>
      </c>
      <c r="J166" s="170" t="s">
        <v>613</v>
      </c>
      <c r="K166" s="167">
        <f t="shared" si="56"/>
        <v>0.25</v>
      </c>
      <c r="L166" s="336">
        <v>1</v>
      </c>
      <c r="M166" s="310">
        <v>1</v>
      </c>
      <c r="N166" s="175">
        <f t="shared" si="57"/>
        <v>1</v>
      </c>
      <c r="O166" s="170" t="s">
        <v>1181</v>
      </c>
      <c r="P166" s="167">
        <v>0.5</v>
      </c>
      <c r="Q166" s="151"/>
      <c r="R166" s="151"/>
      <c r="S166" s="207">
        <v>1</v>
      </c>
      <c r="T166" s="156"/>
      <c r="U166" s="206">
        <v>0.75</v>
      </c>
      <c r="V166" s="153"/>
      <c r="W166" s="152"/>
      <c r="X166" s="152"/>
      <c r="Y166" s="152"/>
      <c r="Z166" s="154"/>
    </row>
    <row r="167" spans="1:26" ht="199.5" x14ac:dyDescent="0.25">
      <c r="A167" s="200" t="s">
        <v>79</v>
      </c>
      <c r="B167" s="518"/>
      <c r="C167" s="231" t="s">
        <v>614</v>
      </c>
      <c r="D167" s="231" t="s">
        <v>615</v>
      </c>
      <c r="E167" s="231" t="s">
        <v>616</v>
      </c>
      <c r="F167" s="217">
        <v>4</v>
      </c>
      <c r="G167" s="183">
        <v>1</v>
      </c>
      <c r="H167" s="218">
        <v>1</v>
      </c>
      <c r="I167" s="175">
        <f t="shared" si="55"/>
        <v>1</v>
      </c>
      <c r="J167" s="211" t="s">
        <v>617</v>
      </c>
      <c r="K167" s="167">
        <f t="shared" si="56"/>
        <v>0.25</v>
      </c>
      <c r="L167" s="336">
        <v>1</v>
      </c>
      <c r="M167" s="310">
        <v>1</v>
      </c>
      <c r="N167" s="175">
        <f t="shared" si="57"/>
        <v>1</v>
      </c>
      <c r="O167" s="305" t="s">
        <v>1182</v>
      </c>
      <c r="P167" s="167">
        <v>0.5</v>
      </c>
      <c r="Q167" s="194"/>
      <c r="R167" s="100"/>
      <c r="S167" s="42">
        <f t="shared" si="54"/>
        <v>0</v>
      </c>
      <c r="T167" s="35"/>
      <c r="U167" s="39">
        <f t="shared" si="51"/>
        <v>0.5</v>
      </c>
      <c r="V167" s="197"/>
      <c r="W167" s="47"/>
      <c r="X167" s="47" t="s">
        <v>47</v>
      </c>
      <c r="Y167" s="47"/>
      <c r="Z167" s="39">
        <f t="shared" si="41"/>
        <v>0.5</v>
      </c>
    </row>
    <row r="168" spans="1:26" ht="71.25" x14ac:dyDescent="0.25">
      <c r="A168" s="200" t="s">
        <v>79</v>
      </c>
      <c r="B168" s="518" t="s">
        <v>618</v>
      </c>
      <c r="C168" s="231" t="s">
        <v>619</v>
      </c>
      <c r="D168" s="231" t="s">
        <v>620</v>
      </c>
      <c r="E168" s="231" t="s">
        <v>621</v>
      </c>
      <c r="F168" s="217">
        <v>40</v>
      </c>
      <c r="G168" s="183">
        <v>0</v>
      </c>
      <c r="H168" s="218">
        <v>40</v>
      </c>
      <c r="I168" s="175">
        <f t="shared" si="55"/>
        <v>0</v>
      </c>
      <c r="J168" s="208" t="s">
        <v>589</v>
      </c>
      <c r="K168" s="167">
        <f t="shared" si="56"/>
        <v>0</v>
      </c>
      <c r="L168" s="336">
        <v>40</v>
      </c>
      <c r="M168" s="310">
        <v>40</v>
      </c>
      <c r="N168" s="175">
        <f t="shared" si="57"/>
        <v>1</v>
      </c>
      <c r="O168" s="341" t="s">
        <v>1183</v>
      </c>
      <c r="P168" s="167">
        <v>1</v>
      </c>
      <c r="Q168" s="194"/>
      <c r="R168" s="100"/>
      <c r="S168" s="42">
        <f t="shared" si="54"/>
        <v>0</v>
      </c>
      <c r="T168" s="28"/>
      <c r="U168" s="39">
        <f t="shared" si="51"/>
        <v>1</v>
      </c>
      <c r="V168" s="197"/>
      <c r="W168" s="99"/>
      <c r="X168" s="99" t="s">
        <v>47</v>
      </c>
      <c r="Y168" s="99"/>
      <c r="Z168" s="39">
        <f t="shared" si="41"/>
        <v>1</v>
      </c>
    </row>
    <row r="169" spans="1:26" ht="86.25" x14ac:dyDescent="0.25">
      <c r="A169" s="200" t="s">
        <v>79</v>
      </c>
      <c r="B169" s="518"/>
      <c r="C169" s="231" t="s">
        <v>622</v>
      </c>
      <c r="D169" s="231" t="s">
        <v>623</v>
      </c>
      <c r="E169" s="231" t="s">
        <v>624</v>
      </c>
      <c r="F169" s="217">
        <v>6</v>
      </c>
      <c r="G169" s="183">
        <v>0</v>
      </c>
      <c r="H169" s="218">
        <v>2</v>
      </c>
      <c r="I169" s="175">
        <f t="shared" si="55"/>
        <v>0</v>
      </c>
      <c r="J169" s="208" t="s">
        <v>625</v>
      </c>
      <c r="K169" s="167">
        <f t="shared" si="56"/>
        <v>0</v>
      </c>
      <c r="L169" s="336">
        <v>3</v>
      </c>
      <c r="M169" s="310">
        <v>3</v>
      </c>
      <c r="N169" s="175">
        <f t="shared" si="57"/>
        <v>1</v>
      </c>
      <c r="O169" s="340" t="s">
        <v>1184</v>
      </c>
      <c r="P169" s="167">
        <v>0.5</v>
      </c>
      <c r="Q169" s="194"/>
      <c r="R169" s="100"/>
      <c r="S169" s="42">
        <f t="shared" si="54"/>
        <v>0</v>
      </c>
      <c r="T169" s="155"/>
      <c r="U169" s="39">
        <f t="shared" si="51"/>
        <v>0.5</v>
      </c>
      <c r="V169" s="197"/>
      <c r="W169" s="99"/>
      <c r="X169" s="99"/>
      <c r="Y169" s="99"/>
      <c r="Z169" s="39">
        <f t="shared" si="41"/>
        <v>0.5</v>
      </c>
    </row>
    <row r="170" spans="1:26" ht="99.75" x14ac:dyDescent="0.25">
      <c r="A170" s="200" t="s">
        <v>81</v>
      </c>
      <c r="B170" s="170" t="s">
        <v>626</v>
      </c>
      <c r="C170" s="231" t="s">
        <v>627</v>
      </c>
      <c r="D170" s="231" t="s">
        <v>628</v>
      </c>
      <c r="E170" s="231" t="s">
        <v>629</v>
      </c>
      <c r="F170" s="217">
        <v>1</v>
      </c>
      <c r="G170" s="183">
        <v>1</v>
      </c>
      <c r="H170" s="219">
        <v>1</v>
      </c>
      <c r="I170" s="175">
        <f t="shared" si="55"/>
        <v>1</v>
      </c>
      <c r="J170" s="208" t="s">
        <v>630</v>
      </c>
      <c r="K170" s="224">
        <f t="shared" si="56"/>
        <v>1</v>
      </c>
      <c r="L170" s="342">
        <v>1</v>
      </c>
      <c r="M170" s="315">
        <v>1</v>
      </c>
      <c r="N170" s="175">
        <f t="shared" si="57"/>
        <v>1</v>
      </c>
      <c r="O170" s="343" t="s">
        <v>1185</v>
      </c>
      <c r="P170" s="224">
        <v>1</v>
      </c>
      <c r="Q170" s="100"/>
      <c r="R170" s="100"/>
      <c r="S170" s="42">
        <f t="shared" si="54"/>
        <v>0</v>
      </c>
      <c r="T170" s="28"/>
      <c r="U170" s="39">
        <f t="shared" si="51"/>
        <v>2</v>
      </c>
      <c r="V170" s="28"/>
      <c r="W170" s="99"/>
      <c r="X170" s="99" t="s">
        <v>82</v>
      </c>
      <c r="Y170" s="99"/>
      <c r="Z170" s="39">
        <f t="shared" si="41"/>
        <v>2</v>
      </c>
    </row>
    <row r="171" spans="1:26" ht="142.5" x14ac:dyDescent="0.25">
      <c r="A171" s="205" t="s">
        <v>81</v>
      </c>
      <c r="B171" s="225" t="s">
        <v>631</v>
      </c>
      <c r="C171" s="231" t="s">
        <v>632</v>
      </c>
      <c r="D171" s="231" t="s">
        <v>633</v>
      </c>
      <c r="E171" s="208" t="s">
        <v>634</v>
      </c>
      <c r="F171" s="217">
        <v>6</v>
      </c>
      <c r="G171" s="183">
        <v>3</v>
      </c>
      <c r="H171" s="219">
        <v>3</v>
      </c>
      <c r="I171" s="175">
        <f t="shared" si="55"/>
        <v>1</v>
      </c>
      <c r="J171" s="170" t="s">
        <v>635</v>
      </c>
      <c r="K171" s="224">
        <f t="shared" si="56"/>
        <v>0.5</v>
      </c>
      <c r="L171" s="336">
        <v>3</v>
      </c>
      <c r="M171" s="310">
        <v>3</v>
      </c>
      <c r="N171" s="175">
        <f t="shared" si="57"/>
        <v>1</v>
      </c>
      <c r="O171" s="341" t="s">
        <v>1186</v>
      </c>
      <c r="P171" s="224">
        <v>1</v>
      </c>
      <c r="Q171" s="151"/>
      <c r="R171" s="151"/>
      <c r="S171" s="207">
        <f t="shared" si="54"/>
        <v>0</v>
      </c>
      <c r="T171" s="153"/>
      <c r="U171" s="206">
        <f t="shared" si="51"/>
        <v>1</v>
      </c>
      <c r="V171" s="153"/>
      <c r="W171" s="152"/>
      <c r="X171" s="152"/>
      <c r="Y171" s="152"/>
      <c r="Z171" s="39">
        <f t="shared" si="41"/>
        <v>1</v>
      </c>
    </row>
    <row r="172" spans="1:26" ht="157.5" x14ac:dyDescent="0.25">
      <c r="A172" s="205" t="s">
        <v>81</v>
      </c>
      <c r="B172" s="226" t="s">
        <v>636</v>
      </c>
      <c r="C172" s="231" t="s">
        <v>637</v>
      </c>
      <c r="D172" s="208" t="s">
        <v>638</v>
      </c>
      <c r="E172" s="231" t="s">
        <v>639</v>
      </c>
      <c r="F172" s="217">
        <v>4</v>
      </c>
      <c r="G172" s="183">
        <v>1</v>
      </c>
      <c r="H172" s="218">
        <v>1</v>
      </c>
      <c r="I172" s="175">
        <f t="shared" si="55"/>
        <v>1</v>
      </c>
      <c r="J172" s="208" t="s">
        <v>640</v>
      </c>
      <c r="K172" s="167">
        <f t="shared" si="56"/>
        <v>0.25</v>
      </c>
      <c r="L172" s="336">
        <v>1</v>
      </c>
      <c r="M172" s="310">
        <v>1</v>
      </c>
      <c r="N172" s="175">
        <f t="shared" si="57"/>
        <v>1</v>
      </c>
      <c r="O172" s="344" t="s">
        <v>1187</v>
      </c>
      <c r="P172" s="167">
        <v>1</v>
      </c>
      <c r="Q172" s="194"/>
      <c r="R172" s="100"/>
      <c r="S172" s="42">
        <f t="shared" si="54"/>
        <v>0</v>
      </c>
      <c r="T172" s="28"/>
      <c r="U172" s="39">
        <f t="shared" si="51"/>
        <v>0.5</v>
      </c>
      <c r="V172" s="197"/>
      <c r="W172" s="99"/>
      <c r="X172" s="99" t="s">
        <v>47</v>
      </c>
      <c r="Y172" s="99"/>
      <c r="Z172" s="39">
        <f t="shared" si="41"/>
        <v>0.5</v>
      </c>
    </row>
    <row r="173" spans="1:26" ht="114" x14ac:dyDescent="0.25">
      <c r="A173" s="200" t="s">
        <v>81</v>
      </c>
      <c r="B173" s="208" t="s">
        <v>641</v>
      </c>
      <c r="C173" s="231" t="s">
        <v>642</v>
      </c>
      <c r="D173" s="231" t="s">
        <v>643</v>
      </c>
      <c r="E173" s="231" t="s">
        <v>644</v>
      </c>
      <c r="F173" s="217">
        <v>4</v>
      </c>
      <c r="G173" s="183">
        <v>1</v>
      </c>
      <c r="H173" s="218">
        <v>1</v>
      </c>
      <c r="I173" s="175">
        <f t="shared" si="55"/>
        <v>1</v>
      </c>
      <c r="J173" s="208" t="s">
        <v>645</v>
      </c>
      <c r="K173" s="167">
        <f t="shared" si="56"/>
        <v>0.25</v>
      </c>
      <c r="L173" s="336">
        <v>1</v>
      </c>
      <c r="M173" s="310">
        <v>1</v>
      </c>
      <c r="N173" s="175">
        <f t="shared" si="57"/>
        <v>1</v>
      </c>
      <c r="O173" s="344" t="s">
        <v>1188</v>
      </c>
      <c r="P173" s="167">
        <v>0.5</v>
      </c>
      <c r="Q173" s="194"/>
      <c r="R173" s="100"/>
      <c r="S173" s="42">
        <f t="shared" si="54"/>
        <v>0</v>
      </c>
      <c r="T173" s="28"/>
      <c r="U173" s="39">
        <f t="shared" si="51"/>
        <v>0.5</v>
      </c>
      <c r="V173" s="197"/>
      <c r="W173" s="99"/>
      <c r="X173" s="99" t="s">
        <v>47</v>
      </c>
      <c r="Y173" s="99"/>
      <c r="Z173" s="39">
        <f t="shared" si="41"/>
        <v>0.5</v>
      </c>
    </row>
    <row r="174" spans="1:26" ht="114" x14ac:dyDescent="0.25">
      <c r="A174" s="205" t="s">
        <v>81</v>
      </c>
      <c r="B174" s="394" t="s">
        <v>646</v>
      </c>
      <c r="C174" s="231" t="s">
        <v>647</v>
      </c>
      <c r="D174" s="231" t="s">
        <v>648</v>
      </c>
      <c r="E174" s="231" t="s">
        <v>649</v>
      </c>
      <c r="F174" s="208">
        <v>4</v>
      </c>
      <c r="G174" s="183">
        <v>1</v>
      </c>
      <c r="H174" s="183">
        <v>1</v>
      </c>
      <c r="I174" s="175">
        <f t="shared" si="55"/>
        <v>1</v>
      </c>
      <c r="J174" s="227" t="s">
        <v>650</v>
      </c>
      <c r="K174" s="167">
        <f t="shared" si="56"/>
        <v>0.25</v>
      </c>
      <c r="L174" s="306">
        <v>1</v>
      </c>
      <c r="M174" s="306">
        <v>1</v>
      </c>
      <c r="N174" s="175">
        <f t="shared" si="57"/>
        <v>1</v>
      </c>
      <c r="O174" s="306" t="s">
        <v>1189</v>
      </c>
      <c r="P174" s="167">
        <v>0.5</v>
      </c>
      <c r="Q174" s="197"/>
      <c r="R174" s="43"/>
      <c r="S174" s="42">
        <f t="shared" si="54"/>
        <v>0</v>
      </c>
      <c r="T174" s="215"/>
      <c r="U174" s="39">
        <f t="shared" si="51"/>
        <v>0.5</v>
      </c>
      <c r="V174" s="28"/>
      <c r="W174" s="27"/>
      <c r="X174" s="29">
        <f>IFERROR((V174/W174),0)</f>
        <v>0</v>
      </c>
      <c r="Y174" s="28"/>
      <c r="Z174" s="51">
        <f t="shared" ref="Z174:Z193" si="58">IFERROR(IF(F174="Según demanda",(V174+Q174+L174+G174)/(H174+M174+R174+W174),(V174+Q174+L174+G174)/F174),0)</f>
        <v>0.5</v>
      </c>
    </row>
    <row r="175" spans="1:26" ht="85.5" x14ac:dyDescent="0.25">
      <c r="A175" s="200" t="s">
        <v>81</v>
      </c>
      <c r="B175" s="394"/>
      <c r="C175" s="231" t="s">
        <v>651</v>
      </c>
      <c r="D175" s="231" t="s">
        <v>652</v>
      </c>
      <c r="E175" s="231" t="s">
        <v>653</v>
      </c>
      <c r="F175" s="208">
        <v>4</v>
      </c>
      <c r="G175" s="183">
        <v>1</v>
      </c>
      <c r="H175" s="183">
        <v>1</v>
      </c>
      <c r="I175" s="175">
        <f t="shared" si="55"/>
        <v>1</v>
      </c>
      <c r="J175" s="228" t="s">
        <v>654</v>
      </c>
      <c r="K175" s="167">
        <f t="shared" si="56"/>
        <v>0.25</v>
      </c>
      <c r="L175" s="307">
        <v>1</v>
      </c>
      <c r="M175" s="307">
        <v>1</v>
      </c>
      <c r="N175" s="175">
        <f t="shared" si="57"/>
        <v>1</v>
      </c>
      <c r="O175" s="228" t="s">
        <v>1190</v>
      </c>
      <c r="P175" s="221">
        <v>0.5</v>
      </c>
      <c r="Q175" s="190"/>
      <c r="R175" s="191"/>
      <c r="S175" s="207">
        <f t="shared" si="54"/>
        <v>0</v>
      </c>
      <c r="T175" s="214"/>
      <c r="U175" s="206">
        <v>0.75</v>
      </c>
      <c r="V175" s="153"/>
      <c r="W175" s="157"/>
      <c r="X175" s="158"/>
      <c r="Y175" s="153"/>
      <c r="Z175" s="154">
        <f t="shared" si="58"/>
        <v>0.5</v>
      </c>
    </row>
    <row r="176" spans="1:26" ht="171" x14ac:dyDescent="0.25">
      <c r="A176" s="200" t="s">
        <v>81</v>
      </c>
      <c r="B176" s="225" t="s">
        <v>655</v>
      </c>
      <c r="C176" s="231" t="s">
        <v>656</v>
      </c>
      <c r="D176" s="231" t="s">
        <v>657</v>
      </c>
      <c r="E176" s="231" t="s">
        <v>658</v>
      </c>
      <c r="F176" s="208">
        <v>4</v>
      </c>
      <c r="G176" s="183">
        <v>1</v>
      </c>
      <c r="H176" s="229">
        <v>1</v>
      </c>
      <c r="I176" s="175">
        <f t="shared" si="55"/>
        <v>1</v>
      </c>
      <c r="J176" s="230" t="s">
        <v>659</v>
      </c>
      <c r="K176" s="167">
        <f t="shared" si="56"/>
        <v>0.25</v>
      </c>
      <c r="L176" s="306">
        <v>1</v>
      </c>
      <c r="M176" s="309">
        <v>1</v>
      </c>
      <c r="N176" s="175">
        <f t="shared" si="57"/>
        <v>1</v>
      </c>
      <c r="O176" s="230" t="s">
        <v>1191</v>
      </c>
      <c r="P176" s="167">
        <v>0.5</v>
      </c>
      <c r="Q176" s="197"/>
      <c r="R176" s="198"/>
      <c r="S176" s="42">
        <f t="shared" si="54"/>
        <v>0</v>
      </c>
      <c r="T176" s="212"/>
      <c r="U176" s="39">
        <f t="shared" si="51"/>
        <v>0.5</v>
      </c>
      <c r="V176" s="197"/>
      <c r="W176" s="43"/>
      <c r="X176" s="42">
        <f>IFERROR((V176/W176),0)</f>
        <v>0</v>
      </c>
      <c r="Y176" s="197"/>
      <c r="Z176" s="39">
        <f t="shared" si="58"/>
        <v>0.5</v>
      </c>
    </row>
    <row r="177" spans="1:26" ht="128.25" x14ac:dyDescent="0.25">
      <c r="A177" s="205" t="s">
        <v>81</v>
      </c>
      <c r="B177" s="394" t="s">
        <v>660</v>
      </c>
      <c r="C177" s="372" t="s">
        <v>661</v>
      </c>
      <c r="D177" s="208" t="s">
        <v>662</v>
      </c>
      <c r="E177" s="208" t="s">
        <v>663</v>
      </c>
      <c r="F177" s="208">
        <v>16</v>
      </c>
      <c r="G177" s="183">
        <v>7</v>
      </c>
      <c r="H177" s="229">
        <v>18</v>
      </c>
      <c r="I177" s="175">
        <f t="shared" si="55"/>
        <v>0.3888888888888889</v>
      </c>
      <c r="J177" s="230" t="s">
        <v>664</v>
      </c>
      <c r="K177" s="167">
        <f t="shared" si="56"/>
        <v>0.4375</v>
      </c>
      <c r="L177" s="306">
        <v>18</v>
      </c>
      <c r="M177" s="309">
        <v>18</v>
      </c>
      <c r="N177" s="175">
        <f t="shared" si="57"/>
        <v>1</v>
      </c>
      <c r="O177" s="306" t="s">
        <v>1192</v>
      </c>
      <c r="P177" s="167">
        <v>1</v>
      </c>
      <c r="Q177" s="197"/>
      <c r="R177" s="198"/>
      <c r="S177" s="42">
        <f t="shared" si="54"/>
        <v>0</v>
      </c>
      <c r="T177" s="188"/>
      <c r="U177" s="39">
        <f t="shared" si="51"/>
        <v>1.5625</v>
      </c>
      <c r="V177" s="197"/>
      <c r="W177" s="43"/>
      <c r="X177" s="42">
        <f>IFERROR((V177/W177),0)</f>
        <v>0</v>
      </c>
      <c r="Y177" s="188" t="s">
        <v>86</v>
      </c>
      <c r="Z177" s="39">
        <f t="shared" si="58"/>
        <v>1.5625</v>
      </c>
    </row>
    <row r="178" spans="1:26" ht="156.75" x14ac:dyDescent="0.25">
      <c r="A178" s="205" t="s">
        <v>81</v>
      </c>
      <c r="B178" s="394"/>
      <c r="C178" s="372"/>
      <c r="D178" s="208" t="s">
        <v>665</v>
      </c>
      <c r="E178" s="231" t="s">
        <v>666</v>
      </c>
      <c r="F178" s="208">
        <v>16</v>
      </c>
      <c r="G178" s="183">
        <v>0</v>
      </c>
      <c r="H178" s="229">
        <v>18</v>
      </c>
      <c r="I178" s="175">
        <f t="shared" si="55"/>
        <v>0</v>
      </c>
      <c r="J178" s="230" t="s">
        <v>667</v>
      </c>
      <c r="K178" s="167">
        <f t="shared" si="56"/>
        <v>0</v>
      </c>
      <c r="L178" s="306">
        <v>16</v>
      </c>
      <c r="M178" s="306">
        <v>16</v>
      </c>
      <c r="N178" s="175">
        <v>1</v>
      </c>
      <c r="O178" s="230" t="s">
        <v>1193</v>
      </c>
      <c r="P178" s="167">
        <v>1</v>
      </c>
      <c r="Q178" s="197"/>
      <c r="R178" s="43"/>
      <c r="S178" s="42">
        <f t="shared" si="54"/>
        <v>0</v>
      </c>
      <c r="T178" s="49"/>
      <c r="U178" s="39">
        <f t="shared" si="51"/>
        <v>1</v>
      </c>
      <c r="V178" s="197"/>
      <c r="W178" s="43"/>
      <c r="X178" s="42">
        <f>IFERROR((V178/W178),0)</f>
        <v>0</v>
      </c>
      <c r="Y178" s="49"/>
      <c r="Z178" s="39">
        <f t="shared" si="58"/>
        <v>1</v>
      </c>
    </row>
    <row r="179" spans="1:26" ht="90" x14ac:dyDescent="0.25">
      <c r="A179" s="204" t="s">
        <v>83</v>
      </c>
      <c r="B179" s="185" t="s">
        <v>530</v>
      </c>
      <c r="C179" s="186" t="s">
        <v>531</v>
      </c>
      <c r="D179" s="159" t="s">
        <v>532</v>
      </c>
      <c r="E179" s="159"/>
      <c r="F179" s="193">
        <v>1</v>
      </c>
      <c r="G179" s="193">
        <v>0</v>
      </c>
      <c r="H179" s="560">
        <v>0</v>
      </c>
      <c r="I179" s="192">
        <f t="shared" si="55"/>
        <v>0</v>
      </c>
      <c r="J179" s="193" t="s">
        <v>533</v>
      </c>
      <c r="K179" s="189">
        <f t="shared" si="56"/>
        <v>0</v>
      </c>
      <c r="L179" s="352">
        <v>0</v>
      </c>
      <c r="M179" s="560">
        <v>0</v>
      </c>
      <c r="N179" s="351">
        <f t="shared" ref="N179:N193" si="59">IFERROR((L179/M179),0)</f>
        <v>0</v>
      </c>
      <c r="O179" s="352" t="s">
        <v>1217</v>
      </c>
      <c r="P179" s="354">
        <f t="shared" ref="P179:P193" si="60">IFERROR(IF(K179="Según demanda",L179/M179,L179/K179),0)</f>
        <v>0</v>
      </c>
      <c r="Q179" s="160"/>
      <c r="R179" s="193"/>
      <c r="S179" s="192">
        <f t="shared" si="54"/>
        <v>0</v>
      </c>
      <c r="T179" s="193"/>
      <c r="U179" s="189">
        <f t="shared" si="51"/>
        <v>0</v>
      </c>
      <c r="V179" s="160"/>
      <c r="W179" s="193">
        <v>1</v>
      </c>
      <c r="X179" s="192">
        <f t="shared" ref="X179:X201" si="61">IFERROR((V179/W179),0)</f>
        <v>0</v>
      </c>
      <c r="Y179" s="193"/>
      <c r="Z179" s="189">
        <f t="shared" si="58"/>
        <v>0</v>
      </c>
    </row>
    <row r="180" spans="1:26" ht="78.75" x14ac:dyDescent="0.25">
      <c r="A180" s="205" t="s">
        <v>83</v>
      </c>
      <c r="B180" s="185" t="s">
        <v>534</v>
      </c>
      <c r="C180" s="186" t="s">
        <v>535</v>
      </c>
      <c r="D180" s="163" t="s">
        <v>536</v>
      </c>
      <c r="E180" s="163"/>
      <c r="F180" s="188">
        <v>12</v>
      </c>
      <c r="G180" s="188">
        <v>3</v>
      </c>
      <c r="H180" s="188">
        <v>3</v>
      </c>
      <c r="I180" s="199">
        <f t="shared" si="55"/>
        <v>1</v>
      </c>
      <c r="J180" s="188"/>
      <c r="K180" s="201">
        <f t="shared" si="56"/>
        <v>0.25</v>
      </c>
      <c r="L180" s="353">
        <v>3</v>
      </c>
      <c r="M180" s="353">
        <v>3</v>
      </c>
      <c r="N180" s="199">
        <f t="shared" si="59"/>
        <v>1</v>
      </c>
      <c r="O180" s="353"/>
      <c r="P180" s="201">
        <f t="shared" si="60"/>
        <v>12</v>
      </c>
      <c r="Q180" s="5"/>
      <c r="R180" s="188"/>
      <c r="S180" s="199">
        <f t="shared" si="54"/>
        <v>0</v>
      </c>
      <c r="T180" s="193"/>
      <c r="U180" s="201">
        <f t="shared" si="51"/>
        <v>0.5</v>
      </c>
      <c r="V180" s="9"/>
      <c r="W180" s="188">
        <v>1</v>
      </c>
      <c r="X180" s="199">
        <f t="shared" si="61"/>
        <v>0</v>
      </c>
      <c r="Y180" s="11"/>
      <c r="Z180" s="201">
        <f t="shared" si="58"/>
        <v>0.5</v>
      </c>
    </row>
    <row r="181" spans="1:26" ht="45" x14ac:dyDescent="0.25">
      <c r="A181" s="205" t="s">
        <v>83</v>
      </c>
      <c r="B181" s="185" t="s">
        <v>537</v>
      </c>
      <c r="C181" s="186" t="s">
        <v>538</v>
      </c>
      <c r="D181" s="163" t="s">
        <v>532</v>
      </c>
      <c r="E181" s="163"/>
      <c r="F181" s="188">
        <v>3</v>
      </c>
      <c r="G181" s="188">
        <v>0</v>
      </c>
      <c r="H181" s="188">
        <v>0</v>
      </c>
      <c r="I181" s="199">
        <f t="shared" si="55"/>
        <v>0</v>
      </c>
      <c r="J181" s="193" t="s">
        <v>533</v>
      </c>
      <c r="K181" s="201">
        <f t="shared" si="56"/>
        <v>0</v>
      </c>
      <c r="L181" s="353">
        <v>0</v>
      </c>
      <c r="M181" s="353">
        <v>0</v>
      </c>
      <c r="N181" s="199">
        <f t="shared" si="59"/>
        <v>0</v>
      </c>
      <c r="O181" s="352" t="s">
        <v>1216</v>
      </c>
      <c r="P181" s="201">
        <f t="shared" si="60"/>
        <v>0</v>
      </c>
      <c r="Q181" s="188"/>
      <c r="R181" s="188"/>
      <c r="S181" s="199">
        <f t="shared" si="54"/>
        <v>0</v>
      </c>
      <c r="T181" s="161"/>
      <c r="U181" s="201">
        <f t="shared" si="51"/>
        <v>0</v>
      </c>
      <c r="V181" s="9"/>
      <c r="W181" s="188">
        <v>1</v>
      </c>
      <c r="X181" s="199">
        <f t="shared" si="61"/>
        <v>0</v>
      </c>
      <c r="Y181" s="11"/>
      <c r="Z181" s="201">
        <f t="shared" si="58"/>
        <v>0</v>
      </c>
    </row>
    <row r="182" spans="1:26" ht="42.75" x14ac:dyDescent="0.25">
      <c r="A182" s="205" t="s">
        <v>83</v>
      </c>
      <c r="B182" s="513" t="s">
        <v>539</v>
      </c>
      <c r="C182" s="186" t="s">
        <v>540</v>
      </c>
      <c r="D182" s="163"/>
      <c r="E182" s="163"/>
      <c r="F182" s="188">
        <v>9</v>
      </c>
      <c r="G182" s="188">
        <v>0</v>
      </c>
      <c r="H182" s="188">
        <v>0</v>
      </c>
      <c r="I182" s="199">
        <f t="shared" si="55"/>
        <v>0</v>
      </c>
      <c r="J182" s="193" t="s">
        <v>533</v>
      </c>
      <c r="K182" s="201">
        <f t="shared" si="56"/>
        <v>0</v>
      </c>
      <c r="L182" s="353">
        <v>3</v>
      </c>
      <c r="M182" s="353">
        <v>3</v>
      </c>
      <c r="N182" s="199">
        <f t="shared" si="59"/>
        <v>1</v>
      </c>
      <c r="O182" s="352"/>
      <c r="P182" s="201">
        <f t="shared" si="60"/>
        <v>0</v>
      </c>
      <c r="Q182" s="188"/>
      <c r="R182" s="188"/>
      <c r="S182" s="199">
        <f t="shared" si="54"/>
        <v>0</v>
      </c>
      <c r="T182" s="161"/>
      <c r="U182" s="201">
        <f t="shared" si="51"/>
        <v>0.33333333333333331</v>
      </c>
      <c r="V182" s="9"/>
      <c r="W182" s="188">
        <v>10</v>
      </c>
      <c r="X182" s="199">
        <f t="shared" si="61"/>
        <v>0</v>
      </c>
      <c r="Y182" s="11"/>
      <c r="Z182" s="201">
        <f t="shared" si="58"/>
        <v>0.33333333333333331</v>
      </c>
    </row>
    <row r="183" spans="1:26" ht="42.75" x14ac:dyDescent="0.25">
      <c r="A183" s="205" t="s">
        <v>83</v>
      </c>
      <c r="B183" s="514"/>
      <c r="C183" s="186" t="s">
        <v>541</v>
      </c>
      <c r="D183" s="163" t="s">
        <v>532</v>
      </c>
      <c r="E183" s="163"/>
      <c r="F183" s="188">
        <v>2</v>
      </c>
      <c r="G183" s="188">
        <v>0</v>
      </c>
      <c r="H183" s="188">
        <v>0</v>
      </c>
      <c r="I183" s="199">
        <f t="shared" si="55"/>
        <v>0</v>
      </c>
      <c r="J183" s="193" t="s">
        <v>533</v>
      </c>
      <c r="K183" s="201">
        <f t="shared" si="56"/>
        <v>0</v>
      </c>
      <c r="L183" s="353">
        <v>0</v>
      </c>
      <c r="M183" s="353">
        <v>0</v>
      </c>
      <c r="N183" s="199">
        <f t="shared" si="59"/>
        <v>0</v>
      </c>
      <c r="O183" s="352" t="s">
        <v>1219</v>
      </c>
      <c r="P183" s="201">
        <f t="shared" si="60"/>
        <v>0</v>
      </c>
      <c r="Q183" s="188"/>
      <c r="R183" s="188"/>
      <c r="S183" s="199">
        <f t="shared" si="54"/>
        <v>0</v>
      </c>
      <c r="T183" s="162"/>
      <c r="U183" s="201">
        <f t="shared" si="51"/>
        <v>0</v>
      </c>
      <c r="V183" s="9"/>
      <c r="W183" s="188">
        <v>1</v>
      </c>
      <c r="X183" s="199">
        <f t="shared" si="61"/>
        <v>0</v>
      </c>
      <c r="Y183" s="11"/>
      <c r="Z183" s="201">
        <f t="shared" si="58"/>
        <v>0</v>
      </c>
    </row>
    <row r="184" spans="1:26" ht="42.75" x14ac:dyDescent="0.25">
      <c r="A184" s="205" t="s">
        <v>83</v>
      </c>
      <c r="B184" s="515"/>
      <c r="C184" s="186" t="s">
        <v>542</v>
      </c>
      <c r="D184" s="163" t="s">
        <v>532</v>
      </c>
      <c r="E184" s="163"/>
      <c r="F184" s="188">
        <v>5</v>
      </c>
      <c r="G184" s="188">
        <v>0</v>
      </c>
      <c r="H184" s="188">
        <v>0</v>
      </c>
      <c r="I184" s="199">
        <f t="shared" si="55"/>
        <v>0</v>
      </c>
      <c r="J184" s="193" t="s">
        <v>533</v>
      </c>
      <c r="K184" s="201">
        <f t="shared" si="56"/>
        <v>0</v>
      </c>
      <c r="L184" s="353">
        <v>0</v>
      </c>
      <c r="M184" s="353">
        <v>0</v>
      </c>
      <c r="N184" s="199">
        <f t="shared" si="59"/>
        <v>0</v>
      </c>
      <c r="O184" s="352" t="s">
        <v>1216</v>
      </c>
      <c r="P184" s="201">
        <f t="shared" si="60"/>
        <v>0</v>
      </c>
      <c r="Q184" s="188"/>
      <c r="R184" s="188"/>
      <c r="S184" s="199">
        <f t="shared" si="54"/>
        <v>0</v>
      </c>
      <c r="T184" s="162"/>
      <c r="U184" s="201">
        <f t="shared" si="51"/>
        <v>0</v>
      </c>
      <c r="V184" s="9"/>
      <c r="W184" s="188">
        <v>1</v>
      </c>
      <c r="X184" s="199">
        <f t="shared" si="61"/>
        <v>0</v>
      </c>
      <c r="Y184" s="11"/>
      <c r="Z184" s="201">
        <f t="shared" si="58"/>
        <v>0</v>
      </c>
    </row>
    <row r="185" spans="1:26" ht="67.5" x14ac:dyDescent="0.25">
      <c r="A185" s="205" t="s">
        <v>83</v>
      </c>
      <c r="B185" s="185" t="s">
        <v>543</v>
      </c>
      <c r="C185" s="186" t="s">
        <v>544</v>
      </c>
      <c r="D185" s="163" t="s">
        <v>532</v>
      </c>
      <c r="E185" s="163"/>
      <c r="F185" s="188">
        <v>16</v>
      </c>
      <c r="G185" s="188">
        <v>0</v>
      </c>
      <c r="H185" s="188">
        <v>0</v>
      </c>
      <c r="I185" s="199">
        <f t="shared" si="55"/>
        <v>0</v>
      </c>
      <c r="J185" s="193" t="s">
        <v>533</v>
      </c>
      <c r="K185" s="201">
        <f t="shared" si="56"/>
        <v>0</v>
      </c>
      <c r="L185" s="353">
        <v>0</v>
      </c>
      <c r="M185" s="353">
        <v>0</v>
      </c>
      <c r="N185" s="199">
        <f t="shared" si="59"/>
        <v>0</v>
      </c>
      <c r="O185" s="352" t="s">
        <v>1216</v>
      </c>
      <c r="P185" s="201">
        <f t="shared" si="60"/>
        <v>0</v>
      </c>
      <c r="Q185" s="5"/>
      <c r="R185" s="188"/>
      <c r="S185" s="199">
        <f t="shared" si="54"/>
        <v>0</v>
      </c>
      <c r="T185" s="11"/>
      <c r="U185" s="201">
        <f t="shared" si="51"/>
        <v>0</v>
      </c>
      <c r="V185" s="11"/>
      <c r="W185" s="188">
        <v>1</v>
      </c>
      <c r="X185" s="199">
        <f t="shared" si="61"/>
        <v>0</v>
      </c>
      <c r="Y185" s="11"/>
      <c r="Z185" s="201">
        <f t="shared" si="58"/>
        <v>0</v>
      </c>
    </row>
    <row r="186" spans="1:26" ht="68.25" x14ac:dyDescent="0.25">
      <c r="A186" s="205" t="s">
        <v>83</v>
      </c>
      <c r="B186" s="187" t="s">
        <v>545</v>
      </c>
      <c r="C186" s="186" t="s">
        <v>546</v>
      </c>
      <c r="D186" s="163" t="s">
        <v>532</v>
      </c>
      <c r="E186" s="163"/>
      <c r="F186" s="188">
        <v>4</v>
      </c>
      <c r="G186" s="188">
        <v>0</v>
      </c>
      <c r="H186" s="188">
        <v>0</v>
      </c>
      <c r="I186" s="199">
        <f t="shared" si="55"/>
        <v>0</v>
      </c>
      <c r="J186" s="188" t="s">
        <v>1215</v>
      </c>
      <c r="K186" s="201">
        <f t="shared" si="56"/>
        <v>0</v>
      </c>
      <c r="L186" s="353">
        <v>0</v>
      </c>
      <c r="M186" s="353">
        <v>0</v>
      </c>
      <c r="N186" s="199">
        <f t="shared" si="59"/>
        <v>0</v>
      </c>
      <c r="O186" s="353" t="s">
        <v>1215</v>
      </c>
      <c r="P186" s="201">
        <f t="shared" si="60"/>
        <v>0</v>
      </c>
      <c r="Q186" s="5"/>
      <c r="R186" s="188"/>
      <c r="S186" s="199">
        <f t="shared" si="54"/>
        <v>0</v>
      </c>
      <c r="T186" s="188"/>
      <c r="U186" s="201">
        <f t="shared" si="51"/>
        <v>0</v>
      </c>
      <c r="V186" s="11"/>
      <c r="W186" s="188">
        <v>1</v>
      </c>
      <c r="X186" s="199">
        <f t="shared" si="61"/>
        <v>0</v>
      </c>
      <c r="Y186" s="11"/>
      <c r="Z186" s="201">
        <f t="shared" si="58"/>
        <v>0</v>
      </c>
    </row>
    <row r="187" spans="1:26" ht="42.75" x14ac:dyDescent="0.25">
      <c r="A187" s="205" t="s">
        <v>83</v>
      </c>
      <c r="B187" s="513" t="s">
        <v>547</v>
      </c>
      <c r="C187" s="185" t="s">
        <v>548</v>
      </c>
      <c r="D187" s="163" t="s">
        <v>549</v>
      </c>
      <c r="E187" s="163"/>
      <c r="F187" s="188">
        <v>1</v>
      </c>
      <c r="G187" s="188">
        <v>8</v>
      </c>
      <c r="H187" s="188">
        <v>8</v>
      </c>
      <c r="I187" s="199">
        <v>1</v>
      </c>
      <c r="J187" s="188"/>
      <c r="K187" s="201">
        <f t="shared" si="56"/>
        <v>8</v>
      </c>
      <c r="L187" s="353">
        <v>8</v>
      </c>
      <c r="M187" s="353">
        <v>8</v>
      </c>
      <c r="N187" s="199">
        <v>1</v>
      </c>
      <c r="O187" s="353"/>
      <c r="P187" s="201">
        <f t="shared" si="60"/>
        <v>1</v>
      </c>
      <c r="Q187" s="5"/>
      <c r="R187" s="188"/>
      <c r="S187" s="199">
        <f t="shared" si="54"/>
        <v>0</v>
      </c>
      <c r="T187" s="11"/>
      <c r="U187" s="201">
        <f t="shared" si="51"/>
        <v>16</v>
      </c>
      <c r="V187" s="11"/>
      <c r="W187" s="188">
        <v>1</v>
      </c>
      <c r="X187" s="199">
        <f t="shared" si="61"/>
        <v>0</v>
      </c>
      <c r="Y187" s="11"/>
      <c r="Z187" s="201">
        <f t="shared" si="58"/>
        <v>16</v>
      </c>
    </row>
    <row r="188" spans="1:26" ht="78.75" x14ac:dyDescent="0.25">
      <c r="A188" s="205" t="s">
        <v>83</v>
      </c>
      <c r="B188" s="514"/>
      <c r="C188" s="186" t="s">
        <v>550</v>
      </c>
      <c r="D188" s="163" t="s">
        <v>532</v>
      </c>
      <c r="E188" s="163"/>
      <c r="F188" s="188">
        <v>2</v>
      </c>
      <c r="G188" s="188">
        <v>0</v>
      </c>
      <c r="H188" s="188">
        <v>0</v>
      </c>
      <c r="I188" s="199">
        <f t="shared" si="55"/>
        <v>0</v>
      </c>
      <c r="J188" s="163" t="s">
        <v>551</v>
      </c>
      <c r="K188" s="201">
        <f t="shared" si="56"/>
        <v>0</v>
      </c>
      <c r="L188" s="353">
        <v>1</v>
      </c>
      <c r="M188" s="353">
        <v>1</v>
      </c>
      <c r="N188" s="199">
        <f t="shared" si="59"/>
        <v>1</v>
      </c>
      <c r="O188" s="353" t="s">
        <v>1218</v>
      </c>
      <c r="P188" s="201">
        <f t="shared" si="60"/>
        <v>0</v>
      </c>
      <c r="Q188" s="5"/>
      <c r="R188" s="188"/>
      <c r="S188" s="199">
        <f t="shared" si="54"/>
        <v>0</v>
      </c>
      <c r="T188" s="188"/>
      <c r="U188" s="201">
        <f t="shared" si="51"/>
        <v>0.5</v>
      </c>
      <c r="V188" s="11"/>
      <c r="W188" s="188">
        <v>1</v>
      </c>
      <c r="X188" s="199">
        <f t="shared" si="61"/>
        <v>0</v>
      </c>
      <c r="Y188" s="11"/>
      <c r="Z188" s="201">
        <f t="shared" si="58"/>
        <v>0.5</v>
      </c>
    </row>
    <row r="189" spans="1:26" ht="42.75" x14ac:dyDescent="0.25">
      <c r="A189" s="205" t="s">
        <v>83</v>
      </c>
      <c r="B189" s="514"/>
      <c r="C189" s="186" t="s">
        <v>552</v>
      </c>
      <c r="D189" s="163" t="s">
        <v>532</v>
      </c>
      <c r="E189" s="163"/>
      <c r="F189" s="188">
        <v>1</v>
      </c>
      <c r="G189" s="188">
        <v>0</v>
      </c>
      <c r="H189" s="188">
        <v>0</v>
      </c>
      <c r="I189" s="199">
        <f t="shared" si="55"/>
        <v>0</v>
      </c>
      <c r="J189" s="163" t="s">
        <v>553</v>
      </c>
      <c r="K189" s="201">
        <f t="shared" si="56"/>
        <v>0</v>
      </c>
      <c r="L189" s="353">
        <v>0</v>
      </c>
      <c r="M189" s="353">
        <v>0</v>
      </c>
      <c r="N189" s="199">
        <f t="shared" si="59"/>
        <v>0</v>
      </c>
      <c r="O189" s="163" t="s">
        <v>1214</v>
      </c>
      <c r="P189" s="201">
        <f t="shared" si="60"/>
        <v>0</v>
      </c>
      <c r="Q189" s="5"/>
      <c r="R189" s="188"/>
      <c r="S189" s="199">
        <f t="shared" si="54"/>
        <v>0</v>
      </c>
      <c r="T189" s="11"/>
      <c r="U189" s="201">
        <f t="shared" si="51"/>
        <v>0</v>
      </c>
      <c r="V189" s="11"/>
      <c r="W189" s="188">
        <v>1</v>
      </c>
      <c r="X189" s="199">
        <f t="shared" si="61"/>
        <v>0</v>
      </c>
      <c r="Y189" s="11"/>
      <c r="Z189" s="201">
        <f t="shared" si="58"/>
        <v>0</v>
      </c>
    </row>
    <row r="190" spans="1:26" ht="42.75" x14ac:dyDescent="0.25">
      <c r="A190" s="205" t="s">
        <v>83</v>
      </c>
      <c r="B190" s="515"/>
      <c r="C190" s="186" t="s">
        <v>554</v>
      </c>
      <c r="D190" s="163" t="s">
        <v>532</v>
      </c>
      <c r="E190" s="163"/>
      <c r="F190" s="188">
        <v>1</v>
      </c>
      <c r="G190" s="188">
        <v>0</v>
      </c>
      <c r="H190" s="188">
        <v>0</v>
      </c>
      <c r="I190" s="199">
        <f t="shared" si="55"/>
        <v>0</v>
      </c>
      <c r="J190" s="163" t="s">
        <v>553</v>
      </c>
      <c r="K190" s="201">
        <f t="shared" si="56"/>
        <v>0</v>
      </c>
      <c r="L190" s="353">
        <v>0</v>
      </c>
      <c r="M190" s="353">
        <v>0</v>
      </c>
      <c r="N190" s="199">
        <f t="shared" si="59"/>
        <v>0</v>
      </c>
      <c r="O190" s="163" t="s">
        <v>553</v>
      </c>
      <c r="P190" s="201">
        <f t="shared" si="60"/>
        <v>0</v>
      </c>
      <c r="Q190" s="5"/>
      <c r="R190" s="188"/>
      <c r="S190" s="199">
        <f t="shared" si="54"/>
        <v>0</v>
      </c>
      <c r="T190" s="188"/>
      <c r="U190" s="201">
        <f t="shared" si="51"/>
        <v>0</v>
      </c>
      <c r="V190" s="11"/>
      <c r="W190" s="188"/>
      <c r="X190" s="199">
        <f t="shared" si="61"/>
        <v>0</v>
      </c>
      <c r="Y190" s="11"/>
      <c r="Z190" s="201">
        <f t="shared" si="58"/>
        <v>0</v>
      </c>
    </row>
    <row r="191" spans="1:26" ht="45" x14ac:dyDescent="0.25">
      <c r="A191" s="205" t="s">
        <v>83</v>
      </c>
      <c r="B191" s="186" t="s">
        <v>555</v>
      </c>
      <c r="C191" s="186" t="s">
        <v>556</v>
      </c>
      <c r="D191" s="163"/>
      <c r="E191" s="163"/>
      <c r="F191" s="188">
        <v>12</v>
      </c>
      <c r="G191" s="188">
        <v>3</v>
      </c>
      <c r="H191" s="188">
        <v>3</v>
      </c>
      <c r="I191" s="199">
        <f t="shared" si="55"/>
        <v>1</v>
      </c>
      <c r="J191" s="188"/>
      <c r="K191" s="201">
        <f t="shared" si="56"/>
        <v>0.25</v>
      </c>
      <c r="L191" s="353">
        <v>3</v>
      </c>
      <c r="M191" s="353">
        <v>3</v>
      </c>
      <c r="N191" s="199">
        <f t="shared" si="59"/>
        <v>1</v>
      </c>
      <c r="O191" s="353"/>
      <c r="P191" s="201">
        <f t="shared" si="60"/>
        <v>12</v>
      </c>
      <c r="Q191" s="5"/>
      <c r="R191" s="188"/>
      <c r="S191" s="199">
        <f t="shared" si="54"/>
        <v>0</v>
      </c>
      <c r="T191" s="11"/>
      <c r="U191" s="201">
        <f t="shared" si="51"/>
        <v>0.5</v>
      </c>
      <c r="V191" s="11"/>
      <c r="W191" s="188"/>
      <c r="X191" s="199">
        <f t="shared" si="61"/>
        <v>0</v>
      </c>
      <c r="Y191" s="11"/>
      <c r="Z191" s="201">
        <f t="shared" si="58"/>
        <v>0.5</v>
      </c>
    </row>
    <row r="192" spans="1:26" ht="42.75" x14ac:dyDescent="0.25">
      <c r="A192" s="205" t="s">
        <v>83</v>
      </c>
      <c r="B192" s="516" t="s">
        <v>557</v>
      </c>
      <c r="C192" s="186" t="s">
        <v>558</v>
      </c>
      <c r="D192" s="163" t="s">
        <v>559</v>
      </c>
      <c r="E192" s="163"/>
      <c r="F192" s="188">
        <v>365</v>
      </c>
      <c r="G192" s="188">
        <v>89</v>
      </c>
      <c r="H192" s="188">
        <v>89</v>
      </c>
      <c r="I192" s="199">
        <f t="shared" si="55"/>
        <v>1</v>
      </c>
      <c r="J192" s="188"/>
      <c r="K192" s="201">
        <f t="shared" si="56"/>
        <v>0.24383561643835616</v>
      </c>
      <c r="L192" s="353">
        <v>91</v>
      </c>
      <c r="M192" s="353">
        <v>91</v>
      </c>
      <c r="N192" s="199">
        <f t="shared" si="59"/>
        <v>1</v>
      </c>
      <c r="O192" s="353"/>
      <c r="P192" s="201">
        <f t="shared" si="60"/>
        <v>373.20224719101122</v>
      </c>
      <c r="Q192" s="5"/>
      <c r="R192" s="188"/>
      <c r="S192" s="199">
        <f t="shared" si="54"/>
        <v>0</v>
      </c>
      <c r="T192" s="188"/>
      <c r="U192" s="201">
        <f t="shared" si="51"/>
        <v>0.49315068493150682</v>
      </c>
      <c r="V192" s="11"/>
      <c r="W192" s="188">
        <v>1</v>
      </c>
      <c r="X192" s="199">
        <f t="shared" si="61"/>
        <v>0</v>
      </c>
      <c r="Y192" s="11"/>
      <c r="Z192" s="201">
        <f t="shared" si="58"/>
        <v>0.49315068493150682</v>
      </c>
    </row>
    <row r="193" spans="1:26" ht="42.75" x14ac:dyDescent="0.25">
      <c r="A193" s="205" t="s">
        <v>83</v>
      </c>
      <c r="B193" s="517"/>
      <c r="C193" s="186" t="s">
        <v>560</v>
      </c>
      <c r="D193" s="163" t="s">
        <v>561</v>
      </c>
      <c r="E193" s="163"/>
      <c r="F193" s="188">
        <v>12</v>
      </c>
      <c r="G193" s="188">
        <v>3</v>
      </c>
      <c r="H193" s="188">
        <v>3</v>
      </c>
      <c r="I193" s="199">
        <f t="shared" si="55"/>
        <v>1</v>
      </c>
      <c r="J193" s="163" t="s">
        <v>562</v>
      </c>
      <c r="K193" s="201">
        <f t="shared" si="56"/>
        <v>0.25</v>
      </c>
      <c r="L193" s="353">
        <v>3</v>
      </c>
      <c r="M193" s="353">
        <v>3</v>
      </c>
      <c r="N193" s="199">
        <f t="shared" si="59"/>
        <v>1</v>
      </c>
      <c r="O193" s="163" t="s">
        <v>562</v>
      </c>
      <c r="P193" s="201">
        <f t="shared" si="60"/>
        <v>12</v>
      </c>
      <c r="Q193" s="5"/>
      <c r="R193" s="188"/>
      <c r="S193" s="199">
        <f t="shared" si="54"/>
        <v>0</v>
      </c>
      <c r="T193" s="11"/>
      <c r="U193" s="201">
        <f t="shared" si="51"/>
        <v>0.5</v>
      </c>
      <c r="V193" s="11"/>
      <c r="W193" s="188">
        <v>1</v>
      </c>
      <c r="X193" s="199">
        <f t="shared" si="61"/>
        <v>0</v>
      </c>
      <c r="Y193" s="11"/>
      <c r="Z193" s="201">
        <f t="shared" si="58"/>
        <v>0.5</v>
      </c>
    </row>
    <row r="194" spans="1:26" ht="128.25" x14ac:dyDescent="0.25">
      <c r="A194" s="205" t="s">
        <v>84</v>
      </c>
      <c r="B194" s="188" t="s">
        <v>1052</v>
      </c>
      <c r="C194" s="188" t="s">
        <v>84</v>
      </c>
      <c r="D194" s="195" t="s">
        <v>1053</v>
      </c>
      <c r="E194" s="123" t="s">
        <v>1054</v>
      </c>
      <c r="F194" s="188" t="s">
        <v>1055</v>
      </c>
      <c r="G194" s="9">
        <v>0</v>
      </c>
      <c r="H194" s="9">
        <v>0</v>
      </c>
      <c r="I194" s="199">
        <f>IFERROR((G194/H194),0)</f>
        <v>0</v>
      </c>
      <c r="J194" s="347" t="s">
        <v>1211</v>
      </c>
      <c r="K194" s="201"/>
      <c r="L194" s="9">
        <v>0</v>
      </c>
      <c r="M194" s="9">
        <v>0</v>
      </c>
      <c r="N194" s="42">
        <f t="shared" ref="N179:N201" si="62">IFERROR((L194/M194),0)</f>
        <v>0</v>
      </c>
      <c r="O194" s="5" t="s">
        <v>1208</v>
      </c>
      <c r="P194" s="39">
        <f t="shared" ref="P179:P201" si="63">IFERROR(IF(F194="Según demanda",(L194+G194)/(H194+M194),(L194+G194)/F194),0)</f>
        <v>0</v>
      </c>
      <c r="Q194" s="9"/>
      <c r="R194" s="9"/>
      <c r="S194" s="48">
        <f>IFERROR((Q194/R194),0)</f>
        <v>0</v>
      </c>
      <c r="T194" s="5"/>
      <c r="U194" s="39"/>
      <c r="V194" s="9"/>
      <c r="W194" s="9">
        <v>7</v>
      </c>
      <c r="X194" s="42">
        <f t="shared" si="61"/>
        <v>0</v>
      </c>
      <c r="Y194" s="5"/>
      <c r="Z194" s="39">
        <f>IFERROR(IF(F194="Según demanda",(V194+Q194+L194+G194)/(H194+M194+R194+W194),(V194+Q194+L194+G194)/F194),0)</f>
        <v>0</v>
      </c>
    </row>
    <row r="195" spans="1:26" ht="85.5" x14ac:dyDescent="0.25">
      <c r="A195" s="205" t="s">
        <v>84</v>
      </c>
      <c r="B195" s="188" t="s">
        <v>1056</v>
      </c>
      <c r="C195" s="188" t="s">
        <v>84</v>
      </c>
      <c r="D195" s="188" t="s">
        <v>1056</v>
      </c>
      <c r="E195" s="188" t="s">
        <v>1057</v>
      </c>
      <c r="F195" s="197" t="s">
        <v>1058</v>
      </c>
      <c r="G195" s="349">
        <v>11</v>
      </c>
      <c r="H195" s="347">
        <v>28</v>
      </c>
      <c r="I195" s="199">
        <f t="shared" ref="I195:I201" si="64">IFERROR((G195/H195),0)</f>
        <v>0.39285714285714285</v>
      </c>
      <c r="J195" s="297" t="s">
        <v>1212</v>
      </c>
      <c r="K195" s="201">
        <f t="shared" ref="K195:K201" si="65">IFERROR(IF(F195="Según demanda",G195/H195,G195/F195),0)</f>
        <v>0</v>
      </c>
      <c r="L195" s="349">
        <v>7</v>
      </c>
      <c r="M195" s="348">
        <v>28</v>
      </c>
      <c r="N195" s="42">
        <f t="shared" si="62"/>
        <v>0.25</v>
      </c>
      <c r="O195" s="47" t="s">
        <v>1209</v>
      </c>
      <c r="P195" s="39">
        <f t="shared" si="63"/>
        <v>0</v>
      </c>
      <c r="Q195" s="197"/>
      <c r="R195" s="43"/>
      <c r="S195" s="42">
        <f t="shared" ref="S195:S201" si="66">IFERROR((Q195/R195),0)</f>
        <v>0</v>
      </c>
      <c r="T195" s="197"/>
      <c r="U195" s="39">
        <f t="shared" ref="U195:U201" si="67">IFERROR(IF(F195="Según demanda",(Q195+L195+G195)/(H195+M195+R195),(Q195+L195+G195)/F195),0)</f>
        <v>0</v>
      </c>
      <c r="V195" s="35"/>
      <c r="W195" s="34"/>
      <c r="X195" s="42">
        <f t="shared" si="61"/>
        <v>0</v>
      </c>
      <c r="Y195" s="35"/>
      <c r="Z195" s="39">
        <f t="shared" ref="Z195:Z201" si="68">IFERROR(IF(F195="Según demanda",(V195+Q195+L195+G195)/(H195+M195+R195+W195),(V195+Q195+L195+G195)/F195),0)</f>
        <v>0</v>
      </c>
    </row>
    <row r="196" spans="1:26" ht="85.5" x14ac:dyDescent="0.25">
      <c r="A196" s="205" t="s">
        <v>84</v>
      </c>
      <c r="B196" s="188" t="s">
        <v>1056</v>
      </c>
      <c r="C196" s="188" t="s">
        <v>84</v>
      </c>
      <c r="D196" s="188" t="s">
        <v>1056</v>
      </c>
      <c r="E196" s="195" t="s">
        <v>1059</v>
      </c>
      <c r="F196" s="197" t="s">
        <v>1060</v>
      </c>
      <c r="G196" s="349">
        <v>1571</v>
      </c>
      <c r="H196" s="197">
        <v>1571</v>
      </c>
      <c r="I196" s="199">
        <f t="shared" si="64"/>
        <v>1</v>
      </c>
      <c r="J196" s="349" t="s">
        <v>447</v>
      </c>
      <c r="K196" s="201">
        <f t="shared" si="65"/>
        <v>0</v>
      </c>
      <c r="L196" s="348">
        <v>1726</v>
      </c>
      <c r="M196" s="355">
        <v>1732</v>
      </c>
      <c r="N196" s="42">
        <f>IFERROR((#REF!/L196),0)</f>
        <v>0</v>
      </c>
      <c r="O196" s="349" t="s">
        <v>447</v>
      </c>
      <c r="P196" s="39">
        <f>IFERROR(IF(F196="Según demanda",(#REF!+G196)/(H196+L196),(#REF!+G196)/F196),0)</f>
        <v>0</v>
      </c>
      <c r="Q196" s="197"/>
      <c r="R196" s="43"/>
      <c r="S196" s="42">
        <f t="shared" si="66"/>
        <v>0</v>
      </c>
      <c r="T196" s="197"/>
      <c r="U196" s="39">
        <f t="shared" si="67"/>
        <v>0</v>
      </c>
      <c r="V196" s="35"/>
      <c r="W196" s="34"/>
      <c r="X196" s="42">
        <f t="shared" si="61"/>
        <v>0</v>
      </c>
      <c r="Y196" s="35"/>
      <c r="Z196" s="39">
        <f t="shared" si="68"/>
        <v>0</v>
      </c>
    </row>
    <row r="197" spans="1:26" ht="85.5" x14ac:dyDescent="0.25">
      <c r="A197" s="205" t="s">
        <v>84</v>
      </c>
      <c r="B197" s="188" t="s">
        <v>1056</v>
      </c>
      <c r="C197" s="188" t="s">
        <v>84</v>
      </c>
      <c r="D197" s="188" t="s">
        <v>1056</v>
      </c>
      <c r="E197" s="195" t="s">
        <v>1061</v>
      </c>
      <c r="F197" s="197" t="s">
        <v>1062</v>
      </c>
      <c r="G197" s="349">
        <v>9189</v>
      </c>
      <c r="H197" s="349">
        <v>10954</v>
      </c>
      <c r="I197" s="199">
        <f t="shared" si="64"/>
        <v>0.83887164506116485</v>
      </c>
      <c r="J197" s="349" t="s">
        <v>447</v>
      </c>
      <c r="K197" s="201">
        <f t="shared" si="65"/>
        <v>0</v>
      </c>
      <c r="L197" s="349">
        <v>9189</v>
      </c>
      <c r="M197" s="348">
        <v>10954</v>
      </c>
      <c r="N197" s="42">
        <f t="shared" si="62"/>
        <v>0.83887164506116485</v>
      </c>
      <c r="O197" s="349" t="s">
        <v>447</v>
      </c>
      <c r="P197" s="39">
        <f t="shared" si="63"/>
        <v>0</v>
      </c>
      <c r="Q197" s="197"/>
      <c r="R197" s="43"/>
      <c r="S197" s="42">
        <f t="shared" si="66"/>
        <v>0</v>
      </c>
      <c r="T197" s="197"/>
      <c r="U197" s="39">
        <f t="shared" si="67"/>
        <v>0</v>
      </c>
      <c r="V197" s="35"/>
      <c r="W197" s="34"/>
      <c r="X197" s="48">
        <f t="shared" si="61"/>
        <v>0</v>
      </c>
      <c r="Y197" s="35"/>
      <c r="Z197" s="39">
        <f t="shared" si="68"/>
        <v>0</v>
      </c>
    </row>
    <row r="198" spans="1:26" ht="85.5" x14ac:dyDescent="0.25">
      <c r="A198" s="205" t="s">
        <v>84</v>
      </c>
      <c r="B198" s="188" t="s">
        <v>1056</v>
      </c>
      <c r="C198" s="188" t="s">
        <v>84</v>
      </c>
      <c r="D198" s="188" t="s">
        <v>1056</v>
      </c>
      <c r="E198" s="195" t="s">
        <v>1063</v>
      </c>
      <c r="F198" s="195">
        <v>5188</v>
      </c>
      <c r="G198" s="349">
        <v>9189</v>
      </c>
      <c r="H198" s="9">
        <v>3001</v>
      </c>
      <c r="I198" s="199">
        <f t="shared" si="64"/>
        <v>3.0619793402199269</v>
      </c>
      <c r="J198" s="349" t="s">
        <v>447</v>
      </c>
      <c r="K198" s="201">
        <f t="shared" si="65"/>
        <v>1.7712027756360833</v>
      </c>
      <c r="L198" s="349">
        <v>15194</v>
      </c>
      <c r="M198" s="348">
        <v>9008</v>
      </c>
      <c r="N198" s="42">
        <f t="shared" si="62"/>
        <v>1.6867229129662522</v>
      </c>
      <c r="O198" s="349" t="s">
        <v>447</v>
      </c>
      <c r="P198" s="39">
        <f t="shared" si="63"/>
        <v>4.6998843484965303</v>
      </c>
      <c r="Q198" s="197"/>
      <c r="R198" s="43"/>
      <c r="S198" s="42">
        <f t="shared" si="66"/>
        <v>0</v>
      </c>
      <c r="T198" s="197"/>
      <c r="U198" s="39">
        <f t="shared" si="67"/>
        <v>4.6998843484965303</v>
      </c>
      <c r="V198" s="35"/>
      <c r="W198" s="34"/>
      <c r="X198" s="42">
        <f t="shared" si="61"/>
        <v>0</v>
      </c>
      <c r="Y198" s="35"/>
      <c r="Z198" s="39">
        <f t="shared" si="68"/>
        <v>4.6998843484965303</v>
      </c>
    </row>
    <row r="199" spans="1:26" ht="99.75" x14ac:dyDescent="0.25">
      <c r="A199" s="205" t="s">
        <v>84</v>
      </c>
      <c r="B199" s="188" t="s">
        <v>1056</v>
      </c>
      <c r="C199" s="188" t="s">
        <v>84</v>
      </c>
      <c r="D199" s="188" t="s">
        <v>1052</v>
      </c>
      <c r="E199" s="195" t="s">
        <v>1064</v>
      </c>
      <c r="F199" s="197" t="s">
        <v>1065</v>
      </c>
      <c r="G199" s="197">
        <v>622</v>
      </c>
      <c r="H199" s="197">
        <v>622</v>
      </c>
      <c r="I199" s="199">
        <f t="shared" si="64"/>
        <v>1</v>
      </c>
      <c r="J199" s="349" t="s">
        <v>447</v>
      </c>
      <c r="K199" s="201">
        <f t="shared" si="65"/>
        <v>0</v>
      </c>
      <c r="L199" s="349">
        <v>12666</v>
      </c>
      <c r="M199" s="348">
        <v>12666</v>
      </c>
      <c r="N199" s="42">
        <f t="shared" si="62"/>
        <v>1</v>
      </c>
      <c r="O199" s="349" t="s">
        <v>447</v>
      </c>
      <c r="P199" s="39">
        <f t="shared" si="63"/>
        <v>0</v>
      </c>
      <c r="Q199" s="197"/>
      <c r="R199" s="43"/>
      <c r="S199" s="48">
        <f>IFERROR((Q199/R199),0)</f>
        <v>0</v>
      </c>
      <c r="T199" s="197"/>
      <c r="U199" s="39">
        <f t="shared" si="67"/>
        <v>0</v>
      </c>
      <c r="V199" s="35"/>
      <c r="W199" s="34"/>
      <c r="X199" s="42">
        <f t="shared" si="61"/>
        <v>0</v>
      </c>
      <c r="Y199" s="35"/>
      <c r="Z199" s="39">
        <f t="shared" si="68"/>
        <v>0</v>
      </c>
    </row>
    <row r="200" spans="1:26" ht="228" x14ac:dyDescent="0.25">
      <c r="A200" s="205" t="s">
        <v>84</v>
      </c>
      <c r="B200" s="188" t="s">
        <v>1052</v>
      </c>
      <c r="C200" s="188" t="s">
        <v>84</v>
      </c>
      <c r="D200" s="188" t="s">
        <v>1056</v>
      </c>
      <c r="E200" s="188" t="s">
        <v>1066</v>
      </c>
      <c r="F200" s="195" t="s">
        <v>1067</v>
      </c>
      <c r="G200" s="347">
        <v>3365</v>
      </c>
      <c r="H200" s="356" t="s">
        <v>1213</v>
      </c>
      <c r="I200" s="199">
        <f>IFERROR((G200/#REF!),0)</f>
        <v>0</v>
      </c>
      <c r="J200" s="349" t="s">
        <v>447</v>
      </c>
      <c r="K200" s="201">
        <f>IFERROR(IF(F200="Según demanda",G200/#REF!,G200/F200),0)</f>
        <v>0</v>
      </c>
      <c r="L200" s="349">
        <v>10037</v>
      </c>
      <c r="M200" s="348">
        <v>14388</v>
      </c>
      <c r="N200" s="42">
        <f t="shared" si="62"/>
        <v>0.6975952182374201</v>
      </c>
      <c r="O200" s="349" t="s">
        <v>447</v>
      </c>
      <c r="P200" s="39">
        <f>IFERROR(IF(F200="Según demanda",(L200+G200)/(#REF!+M200),(L200+G200)/F200),0)</f>
        <v>0</v>
      </c>
      <c r="Q200" s="197"/>
      <c r="R200" s="49"/>
      <c r="S200" s="48">
        <f t="shared" si="66"/>
        <v>0</v>
      </c>
      <c r="T200" s="197"/>
      <c r="U200" s="39">
        <f t="shared" si="67"/>
        <v>0</v>
      </c>
      <c r="V200" s="35"/>
      <c r="W200" s="34"/>
      <c r="X200" s="42">
        <f>IFERROR((V200/W200),0)</f>
        <v>0</v>
      </c>
      <c r="Y200" s="35"/>
      <c r="Z200" s="39">
        <f t="shared" si="68"/>
        <v>0</v>
      </c>
    </row>
    <row r="201" spans="1:26" ht="156.75" x14ac:dyDescent="0.25">
      <c r="A201" s="205" t="s">
        <v>84</v>
      </c>
      <c r="B201" s="188" t="s">
        <v>1056</v>
      </c>
      <c r="C201" s="188" t="s">
        <v>84</v>
      </c>
      <c r="D201" s="188" t="s">
        <v>1052</v>
      </c>
      <c r="E201" s="188" t="s">
        <v>1068</v>
      </c>
      <c r="F201" s="197" t="s">
        <v>1069</v>
      </c>
      <c r="G201" s="347">
        <v>2</v>
      </c>
      <c r="H201" s="5">
        <v>2</v>
      </c>
      <c r="I201" s="199">
        <f t="shared" si="64"/>
        <v>1</v>
      </c>
      <c r="J201" s="349" t="s">
        <v>1210</v>
      </c>
      <c r="K201" s="201">
        <f t="shared" si="65"/>
        <v>0</v>
      </c>
      <c r="L201" s="349">
        <v>2</v>
      </c>
      <c r="M201" s="348">
        <v>2</v>
      </c>
      <c r="N201" s="42">
        <f t="shared" si="62"/>
        <v>1</v>
      </c>
      <c r="O201" s="47" t="s">
        <v>1210</v>
      </c>
      <c r="P201" s="39">
        <f t="shared" si="63"/>
        <v>0</v>
      </c>
      <c r="Q201" s="197"/>
      <c r="R201" s="43"/>
      <c r="S201" s="42">
        <f t="shared" si="66"/>
        <v>0</v>
      </c>
      <c r="T201" s="197"/>
      <c r="U201" s="39">
        <f t="shared" si="67"/>
        <v>0</v>
      </c>
      <c r="V201" s="35"/>
      <c r="W201" s="34"/>
      <c r="X201" s="42">
        <f t="shared" si="61"/>
        <v>0</v>
      </c>
      <c r="Y201" s="35"/>
      <c r="Z201" s="39">
        <f t="shared" si="68"/>
        <v>0</v>
      </c>
    </row>
    <row r="202" spans="1:26" ht="409.5" x14ac:dyDescent="0.25">
      <c r="A202" s="376" t="s">
        <v>984</v>
      </c>
      <c r="B202" s="279" t="s">
        <v>985</v>
      </c>
      <c r="C202" s="280" t="s">
        <v>986</v>
      </c>
      <c r="D202" s="281" t="s">
        <v>987</v>
      </c>
      <c r="E202" s="280" t="s">
        <v>988</v>
      </c>
      <c r="F202" s="5" t="s">
        <v>461</v>
      </c>
      <c r="G202" s="9">
        <v>3</v>
      </c>
      <c r="H202" s="9">
        <v>3</v>
      </c>
      <c r="I202" s="42">
        <f>IFERROR((G202/H202),0)</f>
        <v>1</v>
      </c>
      <c r="J202" s="282" t="s">
        <v>989</v>
      </c>
      <c r="K202" s="167">
        <f>IFERROR(IF(F202="Según demanda",G202/H202,G202/F202),0)</f>
        <v>1</v>
      </c>
      <c r="L202" s="9">
        <v>6</v>
      </c>
      <c r="M202" s="9">
        <v>6</v>
      </c>
      <c r="N202" s="42">
        <f>IFERROR((L202/M202),0)</f>
        <v>1</v>
      </c>
      <c r="O202" s="282" t="s">
        <v>1110</v>
      </c>
      <c r="P202" s="167">
        <f>IFERROR(IF(F202="Según demanda",(L202+G202)/(H202+M202),(L202+G202)/F202),0)</f>
        <v>1</v>
      </c>
      <c r="Q202" s="168"/>
      <c r="R202" s="9"/>
      <c r="S202" s="42">
        <f>IFERROR((Q202/R202),0)</f>
        <v>0</v>
      </c>
      <c r="T202" s="5"/>
      <c r="U202" s="167">
        <f>IFERROR(IF(F202="Según demanda",(Q202+L202+G202)/(H202+M202+R202),(Q202+L202+G202)/F202),0)</f>
        <v>1</v>
      </c>
      <c r="V202" s="168"/>
      <c r="W202" s="9"/>
      <c r="X202" s="42">
        <f>IFERROR((V202/W202),0)</f>
        <v>0</v>
      </c>
      <c r="Y202" s="5"/>
      <c r="Z202" s="167">
        <f>IFERROR(IF(F202="Según demanda",(V202+Q202+L202+G202)/(H202+M202+R202+W202),(V202+Q202+L202+G202)/F202),0)</f>
        <v>1</v>
      </c>
    </row>
    <row r="203" spans="1:26" ht="409.5" x14ac:dyDescent="0.25">
      <c r="A203" s="377"/>
      <c r="B203" s="280" t="s">
        <v>990</v>
      </c>
      <c r="C203" s="280" t="s">
        <v>991</v>
      </c>
      <c r="D203" s="281" t="s">
        <v>992</v>
      </c>
      <c r="E203" s="280" t="s">
        <v>993</v>
      </c>
      <c r="F203" s="5" t="s">
        <v>461</v>
      </c>
      <c r="G203" s="9">
        <v>40</v>
      </c>
      <c r="H203" s="9">
        <v>40</v>
      </c>
      <c r="I203" s="42">
        <f t="shared" ref="I203:I217" si="69">IFERROR((G203/H203),0)</f>
        <v>1</v>
      </c>
      <c r="J203" s="282" t="s">
        <v>994</v>
      </c>
      <c r="K203" s="167">
        <f t="shared" ref="K203:K217" si="70">IFERROR(IF(F203="Según demanda",G203/H203,G203/F203),0)</f>
        <v>1</v>
      </c>
      <c r="L203" s="9">
        <v>40</v>
      </c>
      <c r="M203" s="9">
        <v>40</v>
      </c>
      <c r="N203" s="42">
        <f t="shared" ref="N203:N217" si="71">IFERROR((L203/M203),0)</f>
        <v>1</v>
      </c>
      <c r="O203" s="282" t="s">
        <v>1111</v>
      </c>
      <c r="P203" s="167">
        <f t="shared" ref="P203:P217" si="72">IFERROR(IF(F203="Según demanda",(L203+G203)/(H203+M203),(L203+G203)/F203),0)</f>
        <v>1</v>
      </c>
      <c r="Q203" s="168"/>
      <c r="R203" s="9"/>
      <c r="S203" s="42">
        <f t="shared" ref="S203:S217" si="73">IFERROR((Q203/R203),0)</f>
        <v>0</v>
      </c>
      <c r="T203" s="5"/>
      <c r="U203" s="167">
        <f t="shared" ref="U203:U217" si="74">IFERROR(IF(F203="Según demanda",(Q203+L203+G203)/(H203+M203+R203),(Q203+L203+G203)/F203),0)</f>
        <v>1</v>
      </c>
      <c r="V203" s="168"/>
      <c r="W203" s="9"/>
      <c r="X203" s="42">
        <f t="shared" ref="X203:X217" si="75">IFERROR((V203/W203),0)</f>
        <v>0</v>
      </c>
      <c r="Y203" s="5"/>
      <c r="Z203" s="167">
        <f t="shared" ref="Z203:Z217" si="76">IFERROR(IF(F203="Según demanda",(V203+Q203+L203+G203)/(H203+M203+R203+W203),(V203+Q203+L203+G203)/F203),0)</f>
        <v>1</v>
      </c>
    </row>
    <row r="204" spans="1:26" ht="409.5" x14ac:dyDescent="0.25">
      <c r="A204" s="377"/>
      <c r="B204" s="379" t="s">
        <v>995</v>
      </c>
      <c r="C204" s="379" t="s">
        <v>996</v>
      </c>
      <c r="D204" s="379" t="s">
        <v>997</v>
      </c>
      <c r="E204" s="283" t="s">
        <v>998</v>
      </c>
      <c r="F204" s="5" t="s">
        <v>461</v>
      </c>
      <c r="G204" s="9">
        <v>8</v>
      </c>
      <c r="H204" s="30">
        <v>8</v>
      </c>
      <c r="I204" s="42">
        <f t="shared" si="69"/>
        <v>1</v>
      </c>
      <c r="J204" s="282" t="s">
        <v>999</v>
      </c>
      <c r="K204" s="167">
        <f t="shared" si="70"/>
        <v>1</v>
      </c>
      <c r="L204" s="9">
        <v>4</v>
      </c>
      <c r="M204" s="9">
        <v>4</v>
      </c>
      <c r="N204" s="42">
        <f t="shared" si="71"/>
        <v>1</v>
      </c>
      <c r="O204" s="282" t="s">
        <v>1112</v>
      </c>
      <c r="P204" s="167">
        <f t="shared" si="72"/>
        <v>1</v>
      </c>
      <c r="Q204" s="168"/>
      <c r="R204" s="9"/>
      <c r="S204" s="42">
        <f t="shared" si="73"/>
        <v>0</v>
      </c>
      <c r="T204" s="5"/>
      <c r="U204" s="167">
        <f t="shared" si="74"/>
        <v>1</v>
      </c>
      <c r="V204" s="168"/>
      <c r="W204" s="9"/>
      <c r="X204" s="42">
        <f t="shared" si="75"/>
        <v>0</v>
      </c>
      <c r="Y204" s="5"/>
      <c r="Z204" s="167">
        <f t="shared" si="76"/>
        <v>1</v>
      </c>
    </row>
    <row r="205" spans="1:26" ht="409.5" x14ac:dyDescent="0.25">
      <c r="A205" s="377"/>
      <c r="B205" s="380"/>
      <c r="C205" s="380"/>
      <c r="D205" s="380"/>
      <c r="E205" s="283" t="s">
        <v>1000</v>
      </c>
      <c r="F205" s="5" t="s">
        <v>461</v>
      </c>
      <c r="G205" s="9">
        <v>13</v>
      </c>
      <c r="H205" s="30">
        <v>13</v>
      </c>
      <c r="I205" s="42">
        <f t="shared" si="69"/>
        <v>1</v>
      </c>
      <c r="J205" s="282" t="s">
        <v>1001</v>
      </c>
      <c r="K205" s="167">
        <f t="shared" si="70"/>
        <v>1</v>
      </c>
      <c r="L205" s="9">
        <v>10</v>
      </c>
      <c r="M205" s="9">
        <v>10</v>
      </c>
      <c r="N205" s="42">
        <f t="shared" si="71"/>
        <v>1</v>
      </c>
      <c r="O205" s="282" t="s">
        <v>1113</v>
      </c>
      <c r="P205" s="167"/>
      <c r="Q205" s="168"/>
      <c r="R205" s="9"/>
      <c r="S205" s="42"/>
      <c r="T205" s="5"/>
      <c r="U205" s="167"/>
      <c r="V205" s="168"/>
      <c r="W205" s="9"/>
      <c r="X205" s="42"/>
      <c r="Y205" s="5"/>
      <c r="Z205" s="167"/>
    </row>
    <row r="206" spans="1:26" ht="409.5" x14ac:dyDescent="0.25">
      <c r="A206" s="377"/>
      <c r="B206" s="379" t="s">
        <v>1002</v>
      </c>
      <c r="C206" s="379" t="s">
        <v>1003</v>
      </c>
      <c r="D206" s="379" t="s">
        <v>1004</v>
      </c>
      <c r="E206" s="283" t="s">
        <v>1005</v>
      </c>
      <c r="F206" s="5" t="s">
        <v>461</v>
      </c>
      <c r="G206" s="9">
        <v>96</v>
      </c>
      <c r="H206" s="30">
        <v>96</v>
      </c>
      <c r="I206" s="42">
        <f t="shared" si="69"/>
        <v>1</v>
      </c>
      <c r="J206" s="282" t="s">
        <v>1006</v>
      </c>
      <c r="K206" s="167">
        <f t="shared" si="70"/>
        <v>1</v>
      </c>
      <c r="L206" s="9">
        <v>36</v>
      </c>
      <c r="M206" s="9">
        <v>36</v>
      </c>
      <c r="N206" s="42">
        <f t="shared" si="71"/>
        <v>1</v>
      </c>
      <c r="O206" s="282" t="s">
        <v>1114</v>
      </c>
      <c r="P206" s="167">
        <f t="shared" si="72"/>
        <v>1</v>
      </c>
      <c r="Q206" s="168"/>
      <c r="R206" s="9"/>
      <c r="S206" s="42">
        <f t="shared" si="73"/>
        <v>0</v>
      </c>
      <c r="T206" s="5"/>
      <c r="U206" s="167">
        <f t="shared" si="74"/>
        <v>1</v>
      </c>
      <c r="V206" s="168"/>
      <c r="W206" s="9"/>
      <c r="X206" s="42">
        <f t="shared" si="75"/>
        <v>0</v>
      </c>
      <c r="Y206" s="5"/>
      <c r="Z206" s="167">
        <f t="shared" si="76"/>
        <v>1</v>
      </c>
    </row>
    <row r="207" spans="1:26" ht="409.5" x14ac:dyDescent="0.25">
      <c r="A207" s="377"/>
      <c r="B207" s="380"/>
      <c r="C207" s="380"/>
      <c r="D207" s="380"/>
      <c r="E207" s="283" t="s">
        <v>1007</v>
      </c>
      <c r="F207" s="5" t="s">
        <v>461</v>
      </c>
      <c r="G207" s="9">
        <v>234</v>
      </c>
      <c r="H207" s="30">
        <v>234</v>
      </c>
      <c r="I207" s="42">
        <f t="shared" si="69"/>
        <v>1</v>
      </c>
      <c r="J207" s="282" t="s">
        <v>1008</v>
      </c>
      <c r="K207" s="167">
        <f t="shared" si="70"/>
        <v>1</v>
      </c>
      <c r="L207" s="9">
        <v>53</v>
      </c>
      <c r="M207" s="9">
        <v>53</v>
      </c>
      <c r="N207" s="42">
        <f t="shared" si="71"/>
        <v>1</v>
      </c>
      <c r="O207" s="282" t="s">
        <v>1115</v>
      </c>
      <c r="P207" s="167">
        <f t="shared" si="72"/>
        <v>1</v>
      </c>
      <c r="Q207" s="168"/>
      <c r="R207" s="9"/>
      <c r="S207" s="42"/>
      <c r="T207" s="5"/>
      <c r="U207" s="167">
        <f t="shared" si="74"/>
        <v>1</v>
      </c>
      <c r="V207" s="168"/>
      <c r="W207" s="9"/>
      <c r="X207" s="42"/>
      <c r="Y207" s="5"/>
      <c r="Z207" s="167">
        <f t="shared" si="76"/>
        <v>1</v>
      </c>
    </row>
    <row r="208" spans="1:26" ht="185.25" x14ac:dyDescent="0.25">
      <c r="A208" s="377"/>
      <c r="B208" s="379" t="s">
        <v>1009</v>
      </c>
      <c r="C208" s="379" t="s">
        <v>1010</v>
      </c>
      <c r="D208" s="379" t="s">
        <v>1011</v>
      </c>
      <c r="E208" s="283" t="s">
        <v>1012</v>
      </c>
      <c r="F208" s="5" t="s">
        <v>461</v>
      </c>
      <c r="G208" s="9">
        <v>18</v>
      </c>
      <c r="H208" s="30">
        <v>18</v>
      </c>
      <c r="I208" s="42">
        <f t="shared" si="69"/>
        <v>1</v>
      </c>
      <c r="J208" s="282" t="s">
        <v>1013</v>
      </c>
      <c r="K208" s="167">
        <f t="shared" si="70"/>
        <v>1</v>
      </c>
      <c r="L208" s="9">
        <v>40</v>
      </c>
      <c r="M208" s="9">
        <v>40</v>
      </c>
      <c r="N208" s="42">
        <f t="shared" si="71"/>
        <v>1</v>
      </c>
      <c r="O208" s="282" t="s">
        <v>1116</v>
      </c>
      <c r="P208" s="167">
        <f t="shared" si="72"/>
        <v>1</v>
      </c>
      <c r="Q208" s="168"/>
      <c r="R208" s="9"/>
      <c r="S208" s="42">
        <f>IFERROR((Q208/R208),0)</f>
        <v>0</v>
      </c>
      <c r="T208" s="5"/>
      <c r="U208" s="167">
        <f t="shared" si="74"/>
        <v>1</v>
      </c>
      <c r="V208" s="168"/>
      <c r="W208" s="9"/>
      <c r="X208" s="42">
        <f t="shared" si="75"/>
        <v>0</v>
      </c>
      <c r="Y208" s="5"/>
      <c r="Z208" s="167">
        <f>IFERROR(IF(F208="Según demanda",(V208+Q208+L208+G208)/(H208+M208+R208+W208),(V208+Q208+L208+G208)/F208),0)</f>
        <v>1</v>
      </c>
    </row>
    <row r="209" spans="1:26" ht="242.25" x14ac:dyDescent="0.25">
      <c r="A209" s="378"/>
      <c r="B209" s="380"/>
      <c r="C209" s="380"/>
      <c r="D209" s="380"/>
      <c r="E209" s="283" t="s">
        <v>1014</v>
      </c>
      <c r="F209" s="5" t="s">
        <v>461</v>
      </c>
      <c r="G209" s="9">
        <v>0</v>
      </c>
      <c r="H209" s="9">
        <v>0</v>
      </c>
      <c r="I209" s="42">
        <f t="shared" si="69"/>
        <v>0</v>
      </c>
      <c r="J209" s="282" t="s">
        <v>1015</v>
      </c>
      <c r="K209" s="167">
        <f t="shared" si="70"/>
        <v>0</v>
      </c>
      <c r="L209" s="9">
        <v>40</v>
      </c>
      <c r="M209" s="9">
        <v>40</v>
      </c>
      <c r="N209" s="42">
        <f t="shared" si="71"/>
        <v>1</v>
      </c>
      <c r="O209" s="282" t="s">
        <v>1117</v>
      </c>
      <c r="P209" s="167">
        <f t="shared" si="72"/>
        <v>1</v>
      </c>
      <c r="Q209" s="168"/>
      <c r="R209" s="9"/>
      <c r="S209" s="42">
        <f t="shared" si="73"/>
        <v>0</v>
      </c>
      <c r="T209" s="5"/>
      <c r="U209" s="167">
        <f t="shared" si="74"/>
        <v>1</v>
      </c>
      <c r="V209" s="168"/>
      <c r="W209" s="9"/>
      <c r="X209" s="42">
        <f t="shared" si="75"/>
        <v>0</v>
      </c>
      <c r="Y209" s="5"/>
      <c r="Z209" s="167">
        <f t="shared" si="76"/>
        <v>1</v>
      </c>
    </row>
    <row r="210" spans="1:26" ht="89.25" x14ac:dyDescent="0.25">
      <c r="A210" s="376" t="s">
        <v>1016</v>
      </c>
      <c r="B210" s="284" t="s">
        <v>1017</v>
      </c>
      <c r="C210" s="285" t="s">
        <v>1018</v>
      </c>
      <c r="D210" s="36" t="s">
        <v>1019</v>
      </c>
      <c r="E210" s="36" t="s">
        <v>532</v>
      </c>
      <c r="F210" s="5">
        <v>1</v>
      </c>
      <c r="G210" s="168">
        <v>1</v>
      </c>
      <c r="H210" s="9">
        <v>1</v>
      </c>
      <c r="I210" s="42">
        <f t="shared" si="69"/>
        <v>1</v>
      </c>
      <c r="J210" s="282" t="s">
        <v>1020</v>
      </c>
      <c r="K210" s="167">
        <f t="shared" si="70"/>
        <v>1</v>
      </c>
      <c r="L210" s="9">
        <v>0</v>
      </c>
      <c r="M210" s="9">
        <v>0</v>
      </c>
      <c r="N210" s="42">
        <f t="shared" si="71"/>
        <v>0</v>
      </c>
      <c r="O210" s="282" t="s">
        <v>1118</v>
      </c>
      <c r="P210" s="167">
        <f t="shared" si="72"/>
        <v>1</v>
      </c>
      <c r="Q210" s="168"/>
      <c r="R210" s="9"/>
      <c r="S210" s="42">
        <f t="shared" si="73"/>
        <v>0</v>
      </c>
      <c r="T210" s="5"/>
      <c r="U210" s="167">
        <f t="shared" si="74"/>
        <v>1</v>
      </c>
      <c r="V210" s="168"/>
      <c r="W210" s="9"/>
      <c r="X210" s="42">
        <f t="shared" si="75"/>
        <v>0</v>
      </c>
      <c r="Y210" s="5"/>
      <c r="Z210" s="167">
        <f t="shared" si="76"/>
        <v>1</v>
      </c>
    </row>
    <row r="211" spans="1:26" ht="299.25" x14ac:dyDescent="0.25">
      <c r="A211" s="378"/>
      <c r="B211" s="36" t="s">
        <v>1021</v>
      </c>
      <c r="C211" s="285" t="s">
        <v>1022</v>
      </c>
      <c r="D211" s="283" t="s">
        <v>1023</v>
      </c>
      <c r="E211" s="36" t="s">
        <v>532</v>
      </c>
      <c r="F211" s="5">
        <v>1</v>
      </c>
      <c r="G211" s="168">
        <v>1</v>
      </c>
      <c r="H211" s="9">
        <v>1</v>
      </c>
      <c r="I211" s="42">
        <f t="shared" si="69"/>
        <v>1</v>
      </c>
      <c r="J211" s="282" t="s">
        <v>1024</v>
      </c>
      <c r="K211" s="167">
        <f t="shared" si="70"/>
        <v>1</v>
      </c>
      <c r="L211" s="9">
        <v>0</v>
      </c>
      <c r="M211" s="9">
        <v>0</v>
      </c>
      <c r="N211" s="42">
        <f t="shared" si="71"/>
        <v>0</v>
      </c>
      <c r="O211" s="282" t="s">
        <v>1119</v>
      </c>
      <c r="P211" s="167">
        <f t="shared" si="72"/>
        <v>1</v>
      </c>
      <c r="Q211" s="168"/>
      <c r="R211" s="9"/>
      <c r="S211" s="42">
        <f t="shared" si="73"/>
        <v>0</v>
      </c>
      <c r="T211" s="5"/>
      <c r="U211" s="167">
        <f t="shared" si="74"/>
        <v>1</v>
      </c>
      <c r="V211" s="168"/>
      <c r="W211" s="9"/>
      <c r="X211" s="42">
        <f t="shared" si="75"/>
        <v>0</v>
      </c>
      <c r="Y211" s="5"/>
      <c r="Z211" s="167">
        <f>IFERROR(IF(F211="Según demanda",(V211+Q211+L211+G211)/(H211+M211+R211+W211),(V211+Q211+L211+G211)/F211),0)</f>
        <v>1</v>
      </c>
    </row>
    <row r="212" spans="1:26" ht="409.5" x14ac:dyDescent="0.25">
      <c r="A212" s="286" t="s">
        <v>1025</v>
      </c>
      <c r="B212" s="287" t="s">
        <v>1026</v>
      </c>
      <c r="C212" s="285" t="s">
        <v>1027</v>
      </c>
      <c r="D212" s="288" t="s">
        <v>1028</v>
      </c>
      <c r="E212" s="36" t="s">
        <v>1029</v>
      </c>
      <c r="F212" s="5" t="s">
        <v>461</v>
      </c>
      <c r="G212" s="168">
        <v>39</v>
      </c>
      <c r="H212" s="9">
        <v>39</v>
      </c>
      <c r="I212" s="42">
        <f t="shared" si="69"/>
        <v>1</v>
      </c>
      <c r="J212" s="289" t="s">
        <v>1030</v>
      </c>
      <c r="K212" s="167">
        <f t="shared" si="70"/>
        <v>1</v>
      </c>
      <c r="L212" s="9">
        <v>39</v>
      </c>
      <c r="M212" s="9">
        <v>39</v>
      </c>
      <c r="N212" s="42">
        <f t="shared" si="71"/>
        <v>1</v>
      </c>
      <c r="O212" s="282" t="s">
        <v>1120</v>
      </c>
      <c r="P212" s="167">
        <f t="shared" si="72"/>
        <v>1</v>
      </c>
      <c r="Q212" s="168"/>
      <c r="R212" s="9"/>
      <c r="S212" s="42">
        <f t="shared" si="73"/>
        <v>0</v>
      </c>
      <c r="T212" s="5"/>
      <c r="U212" s="167">
        <f t="shared" si="74"/>
        <v>1</v>
      </c>
      <c r="V212" s="168"/>
      <c r="W212" s="9"/>
      <c r="X212" s="42">
        <f t="shared" si="75"/>
        <v>0</v>
      </c>
      <c r="Y212" s="5"/>
      <c r="Z212" s="167">
        <f t="shared" si="76"/>
        <v>1</v>
      </c>
    </row>
    <row r="213" spans="1:26" ht="199.5" x14ac:dyDescent="0.25">
      <c r="A213" s="290" t="s">
        <v>1031</v>
      </c>
      <c r="B213" s="36" t="s">
        <v>1032</v>
      </c>
      <c r="C213" s="285" t="s">
        <v>1033</v>
      </c>
      <c r="D213" s="288" t="s">
        <v>1028</v>
      </c>
      <c r="E213" s="36" t="s">
        <v>1034</v>
      </c>
      <c r="F213" s="5" t="s">
        <v>461</v>
      </c>
      <c r="G213" s="168">
        <v>261</v>
      </c>
      <c r="H213" s="30">
        <v>261</v>
      </c>
      <c r="I213" s="42">
        <f t="shared" si="69"/>
        <v>1</v>
      </c>
      <c r="J213" s="282" t="s">
        <v>1035</v>
      </c>
      <c r="K213" s="167">
        <f t="shared" si="70"/>
        <v>1</v>
      </c>
      <c r="L213" s="9">
        <v>398</v>
      </c>
      <c r="M213" s="9">
        <v>541</v>
      </c>
      <c r="N213" s="42">
        <f t="shared" si="71"/>
        <v>0.73567467652495377</v>
      </c>
      <c r="O213" s="282" t="s">
        <v>1121</v>
      </c>
      <c r="P213" s="167">
        <f t="shared" si="72"/>
        <v>0.82169576059850369</v>
      </c>
      <c r="Q213" s="168"/>
      <c r="R213" s="9"/>
      <c r="S213" s="42">
        <f t="shared" si="73"/>
        <v>0</v>
      </c>
      <c r="T213" s="5"/>
      <c r="U213" s="167">
        <f t="shared" si="74"/>
        <v>0.82169576059850369</v>
      </c>
      <c r="V213" s="168"/>
      <c r="W213" s="9"/>
      <c r="X213" s="42">
        <f t="shared" si="75"/>
        <v>0</v>
      </c>
      <c r="Y213" s="5"/>
      <c r="Z213" s="167">
        <f t="shared" si="76"/>
        <v>0.82169576059850369</v>
      </c>
    </row>
    <row r="214" spans="1:26" ht="409.5" x14ac:dyDescent="0.25">
      <c r="A214" s="290" t="s">
        <v>1036</v>
      </c>
      <c r="B214" s="36" t="s">
        <v>1037</v>
      </c>
      <c r="C214" s="285" t="s">
        <v>1038</v>
      </c>
      <c r="D214" s="288" t="s">
        <v>1039</v>
      </c>
      <c r="E214" s="36" t="s">
        <v>1040</v>
      </c>
      <c r="F214" s="5" t="s">
        <v>461</v>
      </c>
      <c r="G214" s="168">
        <v>40</v>
      </c>
      <c r="H214" s="168">
        <v>40</v>
      </c>
      <c r="I214" s="175">
        <f t="shared" si="69"/>
        <v>1</v>
      </c>
      <c r="J214" s="291" t="s">
        <v>1041</v>
      </c>
      <c r="K214" s="167">
        <f t="shared" si="70"/>
        <v>1</v>
      </c>
      <c r="L214" s="9">
        <v>40</v>
      </c>
      <c r="M214" s="168">
        <v>40</v>
      </c>
      <c r="N214" s="175">
        <f t="shared" si="71"/>
        <v>1</v>
      </c>
      <c r="O214" s="282" t="s">
        <v>1122</v>
      </c>
      <c r="P214" s="167">
        <f t="shared" si="72"/>
        <v>1</v>
      </c>
      <c r="Q214" s="168"/>
      <c r="R214" s="168"/>
      <c r="S214" s="175">
        <f t="shared" si="73"/>
        <v>0</v>
      </c>
      <c r="T214" s="164"/>
      <c r="U214" s="167">
        <f t="shared" si="74"/>
        <v>1</v>
      </c>
      <c r="V214" s="168"/>
      <c r="W214" s="168"/>
      <c r="X214" s="175">
        <f t="shared" si="75"/>
        <v>0</v>
      </c>
      <c r="Y214" s="164"/>
      <c r="Z214" s="167">
        <f>IFERROR(IF(F214="Según demanda",(V214+Q214+L214+G214)/(H214+M214+R214+W214),(V214+Q214+L214+G214)/F214),0)</f>
        <v>1</v>
      </c>
    </row>
    <row r="215" spans="1:26" ht="142.5" x14ac:dyDescent="0.25">
      <c r="A215" s="376" t="s">
        <v>85</v>
      </c>
      <c r="B215" s="379" t="s">
        <v>1042</v>
      </c>
      <c r="C215" s="519" t="s">
        <v>1043</v>
      </c>
      <c r="D215" s="519" t="s">
        <v>1044</v>
      </c>
      <c r="E215" s="36" t="s">
        <v>1045</v>
      </c>
      <c r="F215" s="5" t="s">
        <v>461</v>
      </c>
      <c r="G215" s="168">
        <v>5226</v>
      </c>
      <c r="H215" s="168">
        <v>5226</v>
      </c>
      <c r="I215" s="175">
        <f t="shared" si="69"/>
        <v>1</v>
      </c>
      <c r="J215" s="291" t="s">
        <v>1046</v>
      </c>
      <c r="K215" s="167">
        <f t="shared" si="70"/>
        <v>1</v>
      </c>
      <c r="L215" s="319">
        <v>7024</v>
      </c>
      <c r="M215" s="319">
        <v>7024</v>
      </c>
      <c r="N215" s="175">
        <f t="shared" si="71"/>
        <v>1</v>
      </c>
      <c r="O215" s="5" t="s">
        <v>1123</v>
      </c>
      <c r="P215" s="167">
        <f t="shared" si="72"/>
        <v>1</v>
      </c>
      <c r="Q215" s="168"/>
      <c r="R215" s="168"/>
      <c r="S215" s="175">
        <f t="shared" si="73"/>
        <v>0</v>
      </c>
      <c r="T215" s="164"/>
      <c r="U215" s="167">
        <f t="shared" si="74"/>
        <v>1</v>
      </c>
      <c r="V215" s="168"/>
      <c r="W215" s="168"/>
      <c r="X215" s="175">
        <f t="shared" si="75"/>
        <v>0</v>
      </c>
      <c r="Y215" s="164"/>
      <c r="Z215" s="167">
        <f t="shared" si="76"/>
        <v>1</v>
      </c>
    </row>
    <row r="216" spans="1:26" ht="409.5" x14ac:dyDescent="0.25">
      <c r="A216" s="377"/>
      <c r="B216" s="381"/>
      <c r="C216" s="520"/>
      <c r="D216" s="520"/>
      <c r="E216" s="36" t="s">
        <v>1047</v>
      </c>
      <c r="F216" s="5" t="s">
        <v>461</v>
      </c>
      <c r="G216" s="168">
        <v>2436</v>
      </c>
      <c r="H216" s="30">
        <v>2436</v>
      </c>
      <c r="I216" s="42">
        <f t="shared" si="69"/>
        <v>1</v>
      </c>
      <c r="J216" s="282" t="s">
        <v>1048</v>
      </c>
      <c r="K216" s="167">
        <f t="shared" si="70"/>
        <v>1</v>
      </c>
      <c r="L216" s="9">
        <v>9932</v>
      </c>
      <c r="M216" s="9">
        <v>9932</v>
      </c>
      <c r="N216" s="42">
        <f t="shared" si="71"/>
        <v>1</v>
      </c>
      <c r="O216" s="282" t="s">
        <v>1124</v>
      </c>
      <c r="P216" s="167">
        <f t="shared" si="72"/>
        <v>1</v>
      </c>
      <c r="Q216" s="168"/>
      <c r="R216" s="9"/>
      <c r="S216" s="42">
        <f t="shared" si="73"/>
        <v>0</v>
      </c>
      <c r="T216" s="5"/>
      <c r="U216" s="167">
        <f t="shared" si="74"/>
        <v>1</v>
      </c>
      <c r="V216" s="168"/>
      <c r="W216" s="9"/>
      <c r="X216" s="42">
        <f t="shared" si="75"/>
        <v>0</v>
      </c>
      <c r="Y216" s="5"/>
      <c r="Z216" s="167">
        <f>IFERROR(IF(F216="Según demanda",(V216+Q216+L216+G216)/(H216+M216+R216+W216),(V216+Q216+L216+G216)/F216),0)</f>
        <v>1</v>
      </c>
    </row>
    <row r="217" spans="1:26" ht="185.25" x14ac:dyDescent="0.25">
      <c r="A217" s="378"/>
      <c r="B217" s="380"/>
      <c r="C217" s="521"/>
      <c r="D217" s="521"/>
      <c r="E217" s="36" t="s">
        <v>1049</v>
      </c>
      <c r="F217" s="5" t="s">
        <v>461</v>
      </c>
      <c r="G217" s="168">
        <v>2380</v>
      </c>
      <c r="H217" s="30">
        <v>2380</v>
      </c>
      <c r="I217" s="42">
        <f t="shared" si="69"/>
        <v>1</v>
      </c>
      <c r="J217" s="282" t="s">
        <v>1050</v>
      </c>
      <c r="K217" s="167">
        <f t="shared" si="70"/>
        <v>1</v>
      </c>
      <c r="L217" s="9">
        <v>5530</v>
      </c>
      <c r="M217" s="9">
        <v>5530</v>
      </c>
      <c r="N217" s="42">
        <f t="shared" si="71"/>
        <v>1</v>
      </c>
      <c r="O217" s="282" t="s">
        <v>1125</v>
      </c>
      <c r="P217" s="167">
        <f t="shared" si="72"/>
        <v>1</v>
      </c>
      <c r="Q217" s="168"/>
      <c r="R217" s="9"/>
      <c r="S217" s="42">
        <f t="shared" si="73"/>
        <v>0</v>
      </c>
      <c r="T217" s="5"/>
      <c r="U217" s="167">
        <f t="shared" si="74"/>
        <v>1</v>
      </c>
      <c r="V217" s="168"/>
      <c r="W217" s="9"/>
      <c r="X217" s="42">
        <f t="shared" si="75"/>
        <v>0</v>
      </c>
      <c r="Y217" s="5"/>
      <c r="Z217" s="167">
        <f t="shared" si="76"/>
        <v>1</v>
      </c>
    </row>
  </sheetData>
  <protectedRanges>
    <protectedRange sqref="R179:R193" name="Rango1_5_1_1"/>
    <protectedRange sqref="W179:W193" name="Rango1_6_1_1"/>
    <protectedRange sqref="F179:F193" name="Rango1_2_2_1_1_1"/>
    <protectedRange sqref="G179:H193" name="Rango1_3_1_1_1"/>
    <protectedRange sqref="B179:B190" name="Rango1_35_3_1_1_1"/>
    <protectedRange sqref="C179:C182 C185:C191" name="Rango1_36_1_1_1_1"/>
    <protectedRange sqref="B159:B162" name="Rango1_2_2_3_1"/>
    <protectedRange sqref="C159:C162" name="Rango1_1_2_3_1"/>
    <protectedRange sqref="B163:B167" name="Rango1_2_2_1_1_2"/>
    <protectedRange sqref="C163:C167" name="Rango1_1_2_1_1_1"/>
    <protectedRange sqref="C168:C169" name="Rango1_1_2_2_1_1"/>
    <protectedRange sqref="B168:B169" name="Rango1_2_2_2_1_1"/>
    <protectedRange sqref="B170" name="Rango1_5_2_2_1_1"/>
    <protectedRange sqref="C170" name="Rango1_5_2_3_1_1"/>
    <protectedRange sqref="B172:C172" name="Rango1_5_2_4_1_1"/>
    <protectedRange sqref="B173:C173" name="Rango1_5_2_5_1_1"/>
    <protectedRange sqref="B174:C175" name="Rango1_5_2_7_1_1_1"/>
    <protectedRange sqref="B176:C176" name="Rango1_5_2_8_1_1_1"/>
    <protectedRange sqref="F120" name="Rango2_1"/>
    <protectedRange sqref="H120" name="Rango2_1_1_1"/>
    <protectedRange sqref="C206:C208" name="Rango1_1_1_1_1_1_2"/>
    <protectedRange sqref="C210" name="Rango1_1_1_1_1_2_2"/>
    <protectedRange sqref="C101:C115" name="Rango1_1_1_2_1_3"/>
    <protectedRange sqref="B101:B113" name="Rango1_2_1_2_1_3"/>
    <protectedRange sqref="D101" name="Rango1_1_1_1_3"/>
    <protectedRange sqref="F101:F119" name="Rango2_3"/>
    <protectedRange sqref="H101:H119" name="Rango2_1_1_3"/>
    <protectedRange sqref="M101:M119" name="Rango2_2"/>
    <protectedRange sqref="L179:M193" name="Rango1_3_1"/>
  </protectedRanges>
  <mergeCells count="274">
    <mergeCell ref="C215:C217"/>
    <mergeCell ref="D215:D217"/>
    <mergeCell ref="C204:C205"/>
    <mergeCell ref="D204:D205"/>
    <mergeCell ref="B206:B207"/>
    <mergeCell ref="C206:C207"/>
    <mergeCell ref="D206:D207"/>
    <mergeCell ref="B208:B209"/>
    <mergeCell ref="C208:C209"/>
    <mergeCell ref="D208:D209"/>
    <mergeCell ref="A210:A211"/>
    <mergeCell ref="G153:G156"/>
    <mergeCell ref="H153:H156"/>
    <mergeCell ref="I153:I156"/>
    <mergeCell ref="J153:J156"/>
    <mergeCell ref="K153:K156"/>
    <mergeCell ref="G157:G158"/>
    <mergeCell ref="H157:H158"/>
    <mergeCell ref="I157:I158"/>
    <mergeCell ref="J157:J158"/>
    <mergeCell ref="K157:K158"/>
    <mergeCell ref="B182:B184"/>
    <mergeCell ref="B187:B190"/>
    <mergeCell ref="B192:B193"/>
    <mergeCell ref="B163:B167"/>
    <mergeCell ref="B159:B162"/>
    <mergeCell ref="B168:B169"/>
    <mergeCell ref="B177:B178"/>
    <mergeCell ref="C177:C178"/>
    <mergeCell ref="B174:B175"/>
    <mergeCell ref="B49:B51"/>
    <mergeCell ref="E153:E156"/>
    <mergeCell ref="A141:A146"/>
    <mergeCell ref="B141:B146"/>
    <mergeCell ref="D141:D146"/>
    <mergeCell ref="C145:C146"/>
    <mergeCell ref="E145:E146"/>
    <mergeCell ref="B135:B137"/>
    <mergeCell ref="D135:D137"/>
    <mergeCell ref="B138:B140"/>
    <mergeCell ref="D138:D140"/>
    <mergeCell ref="A132:A140"/>
    <mergeCell ref="B132:B134"/>
    <mergeCell ref="C132:C134"/>
    <mergeCell ref="D132:D134"/>
    <mergeCell ref="E132:E134"/>
    <mergeCell ref="A123:A125"/>
    <mergeCell ref="T132:T134"/>
    <mergeCell ref="U132:U134"/>
    <mergeCell ref="Q145:Q146"/>
    <mergeCell ref="R145:R146"/>
    <mergeCell ref="S145:S146"/>
    <mergeCell ref="T145:T146"/>
    <mergeCell ref="L148:L151"/>
    <mergeCell ref="Q148:Q151"/>
    <mergeCell ref="R148:R151"/>
    <mergeCell ref="S148:S151"/>
    <mergeCell ref="T148:T151"/>
    <mergeCell ref="Q132:Q134"/>
    <mergeCell ref="R132:R134"/>
    <mergeCell ref="S132:S134"/>
    <mergeCell ref="N145:N146"/>
    <mergeCell ref="P145:P146"/>
    <mergeCell ref="N148:N151"/>
    <mergeCell ref="O148:O151"/>
    <mergeCell ref="P148:P151"/>
    <mergeCell ref="T126:T127"/>
    <mergeCell ref="U126:U127"/>
    <mergeCell ref="Q128:Q129"/>
    <mergeCell ref="R128:R129"/>
    <mergeCell ref="S128:S129"/>
    <mergeCell ref="T128:T129"/>
    <mergeCell ref="U128:U129"/>
    <mergeCell ref="Q130:Q131"/>
    <mergeCell ref="R130:R131"/>
    <mergeCell ref="S130:S131"/>
    <mergeCell ref="T130:T131"/>
    <mergeCell ref="U130:U131"/>
    <mergeCell ref="Q126:Q127"/>
    <mergeCell ref="R126:R127"/>
    <mergeCell ref="S126:S127"/>
    <mergeCell ref="F132:F134"/>
    <mergeCell ref="G132:G134"/>
    <mergeCell ref="H132:H134"/>
    <mergeCell ref="I132:I134"/>
    <mergeCell ref="J132:J134"/>
    <mergeCell ref="K145:K146"/>
    <mergeCell ref="L145:L146"/>
    <mergeCell ref="M145:M146"/>
    <mergeCell ref="Q157:Q158"/>
    <mergeCell ref="O145:O146"/>
    <mergeCell ref="F145:F146"/>
    <mergeCell ref="G145:G146"/>
    <mergeCell ref="H145:H146"/>
    <mergeCell ref="I145:I146"/>
    <mergeCell ref="J145:J146"/>
    <mergeCell ref="K132:K134"/>
    <mergeCell ref="L132:L134"/>
    <mergeCell ref="M132:M134"/>
    <mergeCell ref="F155:F156"/>
    <mergeCell ref="Q155:Q156"/>
    <mergeCell ref="H148:H151"/>
    <mergeCell ref="I148:I149"/>
    <mergeCell ref="J148:J149"/>
    <mergeCell ref="M153:M156"/>
    <mergeCell ref="R157:R158"/>
    <mergeCell ref="I150:I151"/>
    <mergeCell ref="A152:A158"/>
    <mergeCell ref="B152:B158"/>
    <mergeCell ref="D153:D155"/>
    <mergeCell ref="C155:C156"/>
    <mergeCell ref="D156:D158"/>
    <mergeCell ref="K150:K151"/>
    <mergeCell ref="A147:A151"/>
    <mergeCell ref="B147:B151"/>
    <mergeCell ref="C148:C149"/>
    <mergeCell ref="D148:D151"/>
    <mergeCell ref="E148:E151"/>
    <mergeCell ref="C150:C151"/>
    <mergeCell ref="F157:F158"/>
    <mergeCell ref="E157:E158"/>
    <mergeCell ref="K148:K149"/>
    <mergeCell ref="F148:F149"/>
    <mergeCell ref="G148:G151"/>
    <mergeCell ref="R155:R156"/>
    <mergeCell ref="F150:F151"/>
    <mergeCell ref="J150:J151"/>
    <mergeCell ref="M148:M151"/>
    <mergeCell ref="L153:L156"/>
    <mergeCell ref="D130:D131"/>
    <mergeCell ref="E130:E131"/>
    <mergeCell ref="F130:F131"/>
    <mergeCell ref="K128:K129"/>
    <mergeCell ref="L128:L129"/>
    <mergeCell ref="M128:M129"/>
    <mergeCell ref="D128:D129"/>
    <mergeCell ref="E128:E129"/>
    <mergeCell ref="F128:F129"/>
    <mergeCell ref="G128:G129"/>
    <mergeCell ref="H128:H129"/>
    <mergeCell ref="I128:I129"/>
    <mergeCell ref="J128:J129"/>
    <mergeCell ref="O93:O95"/>
    <mergeCell ref="B123:B125"/>
    <mergeCell ref="A126:A131"/>
    <mergeCell ref="B126:B127"/>
    <mergeCell ref="C126:C127"/>
    <mergeCell ref="B130:B131"/>
    <mergeCell ref="C130:C131"/>
    <mergeCell ref="G130:G131"/>
    <mergeCell ref="H130:H131"/>
    <mergeCell ref="B128:B129"/>
    <mergeCell ref="C128:C129"/>
    <mergeCell ref="I126:I127"/>
    <mergeCell ref="J126:J127"/>
    <mergeCell ref="K126:K127"/>
    <mergeCell ref="L126:L127"/>
    <mergeCell ref="M126:M127"/>
    <mergeCell ref="D126:D127"/>
    <mergeCell ref="E126:E127"/>
    <mergeCell ref="F126:F127"/>
    <mergeCell ref="G126:G127"/>
    <mergeCell ref="H126:H127"/>
    <mergeCell ref="I130:I131"/>
    <mergeCell ref="J130:J131"/>
    <mergeCell ref="K130:K131"/>
    <mergeCell ref="A1:C5"/>
    <mergeCell ref="A6:C6"/>
    <mergeCell ref="A7:A9"/>
    <mergeCell ref="Z82:Z83"/>
    <mergeCell ref="A84:A85"/>
    <mergeCell ref="B84:B85"/>
    <mergeCell ref="C84:C85"/>
    <mergeCell ref="D84:D85"/>
    <mergeCell ref="S82:S83"/>
    <mergeCell ref="T82:T83"/>
    <mergeCell ref="U82:U83"/>
    <mergeCell ref="V82:V83"/>
    <mergeCell ref="W82:W83"/>
    <mergeCell ref="N82:N83"/>
    <mergeCell ref="O82:O83"/>
    <mergeCell ref="P82:P83"/>
    <mergeCell ref="Q82:Q83"/>
    <mergeCell ref="H82:H83"/>
    <mergeCell ref="R82:R83"/>
    <mergeCell ref="I82:I83"/>
    <mergeCell ref="J82:J83"/>
    <mergeCell ref="K82:K83"/>
    <mergeCell ref="L82:L83"/>
    <mergeCell ref="M82:M83"/>
    <mergeCell ref="Y1:Z1"/>
    <mergeCell ref="T8:T9"/>
    <mergeCell ref="U8:U9"/>
    <mergeCell ref="V7:Z7"/>
    <mergeCell ref="Y2:Z3"/>
    <mergeCell ref="Y4:Z4"/>
    <mergeCell ref="Y5:Z5"/>
    <mergeCell ref="Y8:Y9"/>
    <mergeCell ref="Z8:Z9"/>
    <mergeCell ref="Q7:U7"/>
    <mergeCell ref="D1:X1"/>
    <mergeCell ref="D2:X5"/>
    <mergeCell ref="E7:F8"/>
    <mergeCell ref="V8:X8"/>
    <mergeCell ref="L8:N8"/>
    <mergeCell ref="L7:P7"/>
    <mergeCell ref="Y100:Y105"/>
    <mergeCell ref="D7:D9"/>
    <mergeCell ref="G7:K7"/>
    <mergeCell ref="J8:J9"/>
    <mergeCell ref="D32:D33"/>
    <mergeCell ref="O8:O9"/>
    <mergeCell ref="P8:P9"/>
    <mergeCell ref="Q8:S8"/>
    <mergeCell ref="K8:K9"/>
    <mergeCell ref="G8:I8"/>
    <mergeCell ref="D82:D83"/>
    <mergeCell ref="E82:E83"/>
    <mergeCell ref="F82:F83"/>
    <mergeCell ref="G82:G83"/>
    <mergeCell ref="X82:X83"/>
    <mergeCell ref="Y82:Y83"/>
    <mergeCell ref="T93:T95"/>
    <mergeCell ref="T87:T92"/>
    <mergeCell ref="D39:D42"/>
    <mergeCell ref="J87:J92"/>
    <mergeCell ref="O87:O92"/>
    <mergeCell ref="D93:D95"/>
    <mergeCell ref="E93:E95"/>
    <mergeCell ref="J93:J95"/>
    <mergeCell ref="B7:B9"/>
    <mergeCell ref="A202:A209"/>
    <mergeCell ref="B204:B205"/>
    <mergeCell ref="A215:A217"/>
    <mergeCell ref="B215:B217"/>
    <mergeCell ref="C7:C9"/>
    <mergeCell ref="B39:B42"/>
    <mergeCell ref="B45:B47"/>
    <mergeCell ref="A39:A48"/>
    <mergeCell ref="A97:A100"/>
    <mergeCell ref="B52:B54"/>
    <mergeCell ref="A82:A83"/>
    <mergeCell ref="B82:B83"/>
    <mergeCell ref="C82:C83"/>
    <mergeCell ref="B87:B92"/>
    <mergeCell ref="A93:A95"/>
    <mergeCell ref="B93:B95"/>
    <mergeCell ref="B10:B12"/>
    <mergeCell ref="B13:B15"/>
    <mergeCell ref="B16:B18"/>
    <mergeCell ref="B19:B21"/>
    <mergeCell ref="B25:B30"/>
    <mergeCell ref="A31:A38"/>
    <mergeCell ref="B31:B38"/>
    <mergeCell ref="N153:N156"/>
    <mergeCell ref="O153:O156"/>
    <mergeCell ref="P153:P156"/>
    <mergeCell ref="L157:L158"/>
    <mergeCell ref="M157:M158"/>
    <mergeCell ref="N157:N158"/>
    <mergeCell ref="O157:O158"/>
    <mergeCell ref="P157:P158"/>
    <mergeCell ref="N126:N127"/>
    <mergeCell ref="O126:O127"/>
    <mergeCell ref="N128:N129"/>
    <mergeCell ref="P128:P129"/>
    <mergeCell ref="N130:N131"/>
    <mergeCell ref="O130:O131"/>
    <mergeCell ref="P130:P131"/>
    <mergeCell ref="N132:N134"/>
    <mergeCell ref="O132:O134"/>
    <mergeCell ref="P132:P134"/>
    <mergeCell ref="L130:L131"/>
    <mergeCell ref="M130:M131"/>
  </mergeCells>
  <dataValidations count="3">
    <dataValidation type="whole" errorStyle="warning" operator="greaterThanOrEqual" allowBlank="1" showInputMessage="1" showErrorMessage="1" errorTitle="Valor erróneo" error="Sólo se permite valores igual o mayores que cero (0)" promptTitle="Información" prompt="Sólo se permite valores enteros" sqref="G110:H125 Q157:R157 V63:W82 V176:W178 Q63:R82 V194:W1048576 G10:H48 G157:H157 L49:L50 L100:L109 H132 H135:H145 T124 R125 G172:H173 V129:W158 M107:M109 G152:H153 W125 Q176:Q193 L196 Q147:R148 Q130:R130 G167:H170 L194:M195 G202:H1048576 Q109:R124 Q194:R1048576 Q132:R132 Q135:R145 L159:L163 G159:H160 L110:M123 Q152:R155 G162:H163 L10:M48 L63:M82 R106 Q100:Q106 L84:M99 G84:H100 V84:W106 Q84:R99 V109:W124 V179:V193 Q126:R126 R128 V126:W126 W127:W128 M124:M126 V172:V173 M147:M148 Q159 V159:V160 R178 O124 M135:M145 V174:W174 Q174:R174 Q10:R57 V167:V170 V162:V163 Q167:Q169 Q162 V10:W57 G63:H82 Q172:Q173 M128 M130 M132 L152:M153 L157:M157 H147:H148 J123:J124 H128 H126 H130 H198 M159:M160 M178 M174:M175 M162:M163 M172 M170 M167:M168 L197:M1048576 G194:H194 L167:L178">
      <formula1>0</formula1>
    </dataValidation>
    <dataValidation type="decimal" operator="greaterThanOrEqual" allowBlank="1" showInputMessage="1" showErrorMessage="1" sqref="F179:F193">
      <formula1>-1000000000000</formula1>
    </dataValidation>
    <dataValidation type="decimal" operator="greaterThanOrEqual" allowBlank="1" showInputMessage="1" showErrorMessage="1" sqref="W179:W193 G179:G185 R179:R193 G186:H193 H180:H185 M180:M185 L179:L185 L186:M193">
      <formula1>-1000000000</formula1>
    </dataValidation>
  </dataValidations>
  <hyperlinks>
    <hyperlink ref="C96" location="'PLAN-ADQUISICIONES'!A1" display="elaboracion del plan anual de adquisiciones de la entidad y seguimiento del mismo "/>
  </hyperlinks>
  <printOptions horizontalCentered="1"/>
  <pageMargins left="0.15748031496062992" right="0.15748031496062992" top="0.94488188976377951" bottom="0.59055118110236215" header="0.31496062992125984" footer="0.27559055118110237"/>
  <pageSetup paperSize="5" scale="40" orientation="landscape" horizontalDpi="4294967293" verticalDpi="4294967293"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1</xdr:col>
                <xdr:colOff>495300</xdr:colOff>
                <xdr:row>0</xdr:row>
                <xdr:rowOff>104775</xdr:rowOff>
              </from>
              <to>
                <xdr:col>2</xdr:col>
                <xdr:colOff>752475</xdr:colOff>
                <xdr:row>4</xdr:row>
                <xdr:rowOff>104775</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8"/>
  <sheetViews>
    <sheetView zoomScale="10" zoomScaleNormal="10" workbookViewId="0"/>
  </sheetViews>
  <sheetFormatPr baseColWidth="10" defaultRowHeight="15" x14ac:dyDescent="0.25"/>
  <cols>
    <col min="2" max="2" width="22.42578125" customWidth="1"/>
    <col min="3" max="3" width="24" customWidth="1"/>
    <col min="4" max="4" width="23.28515625" customWidth="1"/>
    <col min="5" max="5" width="26" customWidth="1"/>
    <col min="6" max="6" width="31.140625" customWidth="1"/>
    <col min="7" max="7" width="26.28515625" customWidth="1"/>
  </cols>
  <sheetData>
    <row r="1" spans="1:7" ht="18" x14ac:dyDescent="0.25">
      <c r="A1" s="62"/>
      <c r="B1" s="62"/>
      <c r="C1" s="532" t="s">
        <v>136</v>
      </c>
      <c r="D1" s="532"/>
      <c r="E1" s="532"/>
      <c r="F1" s="62"/>
      <c r="G1" s="62"/>
    </row>
    <row r="2" spans="1:7" ht="18" x14ac:dyDescent="0.25">
      <c r="A2" s="62"/>
      <c r="C2" s="532" t="s">
        <v>137</v>
      </c>
      <c r="D2" s="532"/>
      <c r="E2" s="532"/>
      <c r="F2" s="62"/>
      <c r="G2" s="62"/>
    </row>
    <row r="3" spans="1:7" ht="18" x14ac:dyDescent="0.25">
      <c r="A3" s="62"/>
      <c r="B3" s="62"/>
      <c r="C3" s="532" t="s">
        <v>138</v>
      </c>
      <c r="D3" s="532"/>
      <c r="E3" s="532"/>
      <c r="F3" s="62"/>
      <c r="G3" s="62"/>
    </row>
    <row r="4" spans="1:7" x14ac:dyDescent="0.25">
      <c r="A4" s="62"/>
      <c r="B4" s="62"/>
      <c r="C4" s="62"/>
      <c r="D4" s="62"/>
      <c r="E4" s="62"/>
      <c r="F4" s="62"/>
      <c r="G4" s="62"/>
    </row>
    <row r="5" spans="1:7" ht="27.75" x14ac:dyDescent="0.25">
      <c r="A5" s="62"/>
      <c r="B5" s="533" t="s">
        <v>139</v>
      </c>
      <c r="C5" s="533"/>
      <c r="D5" s="533"/>
      <c r="E5" s="533"/>
      <c r="F5" s="533"/>
      <c r="G5" s="533"/>
    </row>
    <row r="6" spans="1:7" ht="23.25" x14ac:dyDescent="0.25">
      <c r="A6" s="62"/>
      <c r="B6" s="534" t="s">
        <v>140</v>
      </c>
      <c r="C6" s="534"/>
      <c r="D6" s="534"/>
      <c r="E6" s="534"/>
      <c r="F6" s="534"/>
      <c r="G6" s="534"/>
    </row>
    <row r="7" spans="1:7" ht="31.5" x14ac:dyDescent="0.25">
      <c r="A7" s="62"/>
      <c r="B7" s="63" t="s">
        <v>141</v>
      </c>
      <c r="C7" s="535" t="s">
        <v>142</v>
      </c>
      <c r="D7" s="536"/>
      <c r="E7" s="63" t="s">
        <v>143</v>
      </c>
      <c r="F7" s="63" t="s">
        <v>144</v>
      </c>
      <c r="G7" s="63" t="s">
        <v>145</v>
      </c>
    </row>
    <row r="8" spans="1:7" ht="135" x14ac:dyDescent="0.25">
      <c r="A8" s="62"/>
      <c r="B8" s="64" t="s">
        <v>146</v>
      </c>
      <c r="C8" s="65">
        <v>1.1000000000000001</v>
      </c>
      <c r="D8" s="66" t="s">
        <v>147</v>
      </c>
      <c r="E8" s="66" t="s">
        <v>148</v>
      </c>
      <c r="F8" s="65" t="s">
        <v>149</v>
      </c>
      <c r="G8" s="65">
        <v>2018</v>
      </c>
    </row>
    <row r="9" spans="1:7" ht="210" x14ac:dyDescent="0.25">
      <c r="A9" s="62"/>
      <c r="B9" s="64"/>
      <c r="C9" s="65">
        <v>1.2</v>
      </c>
      <c r="D9" s="66" t="s">
        <v>150</v>
      </c>
      <c r="E9" s="66" t="s">
        <v>151</v>
      </c>
      <c r="F9" s="65" t="s">
        <v>152</v>
      </c>
      <c r="G9" s="65">
        <v>2018</v>
      </c>
    </row>
    <row r="10" spans="1:7" ht="270" x14ac:dyDescent="0.25">
      <c r="A10" s="62"/>
      <c r="B10" s="64"/>
      <c r="C10" s="65" t="s">
        <v>153</v>
      </c>
      <c r="D10" s="66" t="s">
        <v>154</v>
      </c>
      <c r="E10" s="66" t="s">
        <v>155</v>
      </c>
      <c r="F10" s="65" t="s">
        <v>156</v>
      </c>
      <c r="G10" s="65">
        <v>2018</v>
      </c>
    </row>
    <row r="11" spans="1:7" ht="75" x14ac:dyDescent="0.25">
      <c r="A11" s="62"/>
      <c r="B11" s="64"/>
      <c r="C11" s="65">
        <v>1.3</v>
      </c>
      <c r="D11" s="66" t="s">
        <v>157</v>
      </c>
      <c r="E11" s="66" t="s">
        <v>158</v>
      </c>
      <c r="F11" s="65" t="s">
        <v>159</v>
      </c>
      <c r="G11" s="65">
        <v>2018</v>
      </c>
    </row>
    <row r="12" spans="1:7" ht="150" x14ac:dyDescent="0.25">
      <c r="A12" s="62"/>
      <c r="B12" s="537" t="s">
        <v>160</v>
      </c>
      <c r="C12" s="65" t="s">
        <v>161</v>
      </c>
      <c r="D12" s="66" t="s">
        <v>162</v>
      </c>
      <c r="E12" s="66" t="s">
        <v>163</v>
      </c>
      <c r="F12" s="65" t="s">
        <v>164</v>
      </c>
      <c r="G12" s="65" t="s">
        <v>165</v>
      </c>
    </row>
    <row r="13" spans="1:7" ht="90" x14ac:dyDescent="0.25">
      <c r="A13" s="62"/>
      <c r="B13" s="537"/>
      <c r="C13" s="65" t="s">
        <v>166</v>
      </c>
      <c r="D13" s="66" t="s">
        <v>167</v>
      </c>
      <c r="E13" s="66" t="s">
        <v>168</v>
      </c>
      <c r="F13" s="65" t="s">
        <v>164</v>
      </c>
      <c r="G13" s="65" t="s">
        <v>169</v>
      </c>
    </row>
    <row r="14" spans="1:7" ht="90" x14ac:dyDescent="0.25">
      <c r="A14" s="62"/>
      <c r="B14" s="537"/>
      <c r="C14" s="65" t="s">
        <v>170</v>
      </c>
      <c r="D14" s="66" t="s">
        <v>171</v>
      </c>
      <c r="E14" s="66" t="s">
        <v>172</v>
      </c>
      <c r="F14" s="65" t="s">
        <v>164</v>
      </c>
      <c r="G14" s="65" t="s">
        <v>165</v>
      </c>
    </row>
    <row r="15" spans="1:7" ht="75" x14ac:dyDescent="0.25">
      <c r="A15" s="62"/>
      <c r="B15" s="537"/>
      <c r="C15" s="65" t="s">
        <v>173</v>
      </c>
      <c r="D15" s="66" t="s">
        <v>174</v>
      </c>
      <c r="E15" s="66" t="s">
        <v>175</v>
      </c>
      <c r="F15" s="65" t="s">
        <v>176</v>
      </c>
      <c r="G15" s="65" t="s">
        <v>177</v>
      </c>
    </row>
    <row r="16" spans="1:7" ht="180" x14ac:dyDescent="0.25">
      <c r="A16" s="62"/>
      <c r="B16" s="537"/>
      <c r="C16" s="65" t="s">
        <v>178</v>
      </c>
      <c r="D16" s="66" t="s">
        <v>179</v>
      </c>
      <c r="E16" s="66" t="s">
        <v>180</v>
      </c>
      <c r="F16" s="65" t="s">
        <v>176</v>
      </c>
      <c r="G16" s="65" t="s">
        <v>177</v>
      </c>
    </row>
    <row r="17" spans="1:7" ht="165" x14ac:dyDescent="0.25">
      <c r="A17" s="62"/>
      <c r="B17" s="538" t="s">
        <v>181</v>
      </c>
      <c r="C17" s="65" t="s">
        <v>182</v>
      </c>
      <c r="D17" s="66" t="s">
        <v>183</v>
      </c>
      <c r="E17" s="66" t="s">
        <v>184</v>
      </c>
      <c r="F17" s="65" t="s">
        <v>185</v>
      </c>
      <c r="G17" s="65" t="s">
        <v>177</v>
      </c>
    </row>
    <row r="18" spans="1:7" ht="135" x14ac:dyDescent="0.25">
      <c r="A18" s="62"/>
      <c r="B18" s="538"/>
      <c r="C18" s="65" t="s">
        <v>186</v>
      </c>
      <c r="D18" s="66" t="s">
        <v>187</v>
      </c>
      <c r="E18" s="66" t="s">
        <v>188</v>
      </c>
      <c r="F18" s="65" t="s">
        <v>189</v>
      </c>
      <c r="G18" s="65" t="s">
        <v>165</v>
      </c>
    </row>
    <row r="19" spans="1:7" ht="105" x14ac:dyDescent="0.25">
      <c r="A19" s="62"/>
      <c r="B19" s="538"/>
      <c r="C19" s="65" t="s">
        <v>190</v>
      </c>
      <c r="D19" s="66" t="s">
        <v>191</v>
      </c>
      <c r="E19" s="66" t="s">
        <v>192</v>
      </c>
      <c r="F19" s="65" t="s">
        <v>193</v>
      </c>
      <c r="G19" s="65" t="s">
        <v>177</v>
      </c>
    </row>
    <row r="20" spans="1:7" ht="105" x14ac:dyDescent="0.25">
      <c r="A20" s="62"/>
      <c r="B20" s="538"/>
      <c r="C20" s="65" t="s">
        <v>194</v>
      </c>
      <c r="D20" s="66" t="s">
        <v>195</v>
      </c>
      <c r="E20" s="66" t="s">
        <v>196</v>
      </c>
      <c r="F20" s="65" t="s">
        <v>197</v>
      </c>
      <c r="G20" s="65" t="s">
        <v>169</v>
      </c>
    </row>
    <row r="21" spans="1:7" ht="105" x14ac:dyDescent="0.25">
      <c r="A21" s="62"/>
      <c r="B21" s="538"/>
      <c r="C21" s="65" t="s">
        <v>198</v>
      </c>
      <c r="D21" s="66" t="s">
        <v>199</v>
      </c>
      <c r="E21" s="66" t="s">
        <v>200</v>
      </c>
      <c r="F21" s="65" t="s">
        <v>197</v>
      </c>
      <c r="G21" s="65" t="s">
        <v>169</v>
      </c>
    </row>
    <row r="22" spans="1:7" ht="210" x14ac:dyDescent="0.25">
      <c r="A22" s="62"/>
      <c r="B22" s="538"/>
      <c r="C22" s="65" t="s">
        <v>201</v>
      </c>
      <c r="D22" s="66" t="s">
        <v>202</v>
      </c>
      <c r="E22" s="66" t="s">
        <v>203</v>
      </c>
      <c r="F22" s="65" t="s">
        <v>204</v>
      </c>
      <c r="G22" s="65" t="s">
        <v>205</v>
      </c>
    </row>
    <row r="23" spans="1:7" ht="30" x14ac:dyDescent="0.25">
      <c r="A23" s="62"/>
      <c r="B23" s="538"/>
      <c r="C23" s="65" t="s">
        <v>206</v>
      </c>
      <c r="D23" s="66" t="s">
        <v>207</v>
      </c>
      <c r="E23" s="66" t="s">
        <v>208</v>
      </c>
      <c r="F23" s="65" t="s">
        <v>209</v>
      </c>
      <c r="G23" s="65" t="s">
        <v>165</v>
      </c>
    </row>
    <row r="24" spans="1:7" ht="165" x14ac:dyDescent="0.25">
      <c r="A24" s="62"/>
      <c r="B24" s="538"/>
      <c r="C24" s="65" t="s">
        <v>210</v>
      </c>
      <c r="D24" s="66" t="s">
        <v>211</v>
      </c>
      <c r="E24" s="66" t="s">
        <v>212</v>
      </c>
      <c r="F24" s="65" t="s">
        <v>213</v>
      </c>
      <c r="G24" s="65" t="s">
        <v>205</v>
      </c>
    </row>
    <row r="25" spans="1:7" ht="300" x14ac:dyDescent="0.25">
      <c r="A25" s="62"/>
      <c r="B25" s="538" t="s">
        <v>181</v>
      </c>
      <c r="C25" s="65" t="s">
        <v>214</v>
      </c>
      <c r="D25" s="66" t="s">
        <v>215</v>
      </c>
      <c r="E25" s="66" t="s">
        <v>216</v>
      </c>
      <c r="F25" s="65" t="s">
        <v>217</v>
      </c>
      <c r="G25" s="65" t="s">
        <v>205</v>
      </c>
    </row>
    <row r="26" spans="1:7" ht="90" x14ac:dyDescent="0.25">
      <c r="A26" s="62"/>
      <c r="B26" s="538"/>
      <c r="C26" s="65" t="s">
        <v>218</v>
      </c>
      <c r="D26" s="66" t="s">
        <v>219</v>
      </c>
      <c r="E26" s="66" t="s">
        <v>220</v>
      </c>
      <c r="F26" s="66" t="s">
        <v>221</v>
      </c>
      <c r="G26" s="65" t="s">
        <v>205</v>
      </c>
    </row>
    <row r="27" spans="1:7" ht="120" x14ac:dyDescent="0.25">
      <c r="A27" s="62"/>
      <c r="B27" s="539" t="s">
        <v>222</v>
      </c>
      <c r="C27" s="65" t="s">
        <v>223</v>
      </c>
      <c r="D27" s="66" t="s">
        <v>224</v>
      </c>
      <c r="E27" s="66" t="s">
        <v>225</v>
      </c>
      <c r="F27" s="65" t="s">
        <v>226</v>
      </c>
      <c r="G27" s="65">
        <v>2018</v>
      </c>
    </row>
    <row r="28" spans="1:7" ht="105" x14ac:dyDescent="0.25">
      <c r="A28" s="62"/>
      <c r="B28" s="540"/>
      <c r="C28" s="65" t="s">
        <v>227</v>
      </c>
      <c r="D28" s="66" t="s">
        <v>228</v>
      </c>
      <c r="E28" s="66" t="s">
        <v>229</v>
      </c>
      <c r="F28" s="65" t="s">
        <v>230</v>
      </c>
      <c r="G28" s="65">
        <v>2018</v>
      </c>
    </row>
    <row r="29" spans="1:7" ht="180" x14ac:dyDescent="0.25">
      <c r="A29" s="62"/>
      <c r="B29" s="67" t="s">
        <v>231</v>
      </c>
      <c r="C29" s="65" t="s">
        <v>232</v>
      </c>
      <c r="D29" s="66" t="s">
        <v>233</v>
      </c>
      <c r="E29" s="66" t="s">
        <v>234</v>
      </c>
      <c r="F29" s="65" t="s">
        <v>235</v>
      </c>
      <c r="G29" s="65">
        <v>2018</v>
      </c>
    </row>
    <row r="30" spans="1:7" ht="150" x14ac:dyDescent="0.25">
      <c r="A30" s="62"/>
      <c r="B30" s="68" t="s">
        <v>236</v>
      </c>
      <c r="C30" s="65" t="s">
        <v>237</v>
      </c>
      <c r="D30" s="66" t="s">
        <v>238</v>
      </c>
      <c r="E30" s="66" t="s">
        <v>239</v>
      </c>
      <c r="F30" s="65" t="s">
        <v>240</v>
      </c>
      <c r="G30" s="65">
        <v>2018</v>
      </c>
    </row>
    <row r="34" spans="1:17" x14ac:dyDescent="0.25">
      <c r="A34" s="69"/>
      <c r="B34" s="69"/>
      <c r="C34" s="69"/>
      <c r="D34" s="69"/>
      <c r="E34" s="69"/>
      <c r="F34" s="69"/>
      <c r="G34" s="69"/>
      <c r="H34" s="69"/>
      <c r="I34" s="69"/>
      <c r="J34" s="69"/>
      <c r="K34" s="69"/>
      <c r="L34" s="69"/>
      <c r="M34" s="69"/>
      <c r="N34" s="69"/>
      <c r="O34" s="69"/>
      <c r="P34" s="69"/>
      <c r="Q34" s="69"/>
    </row>
    <row r="35" spans="1:17" ht="15.75" x14ac:dyDescent="0.25">
      <c r="A35" s="541" t="s">
        <v>241</v>
      </c>
      <c r="B35" s="542"/>
      <c r="C35" s="542"/>
      <c r="D35" s="542"/>
      <c r="E35" s="542"/>
      <c r="F35" s="542"/>
      <c r="G35" s="542"/>
      <c r="H35" s="542"/>
      <c r="I35" s="542"/>
      <c r="J35" s="542"/>
      <c r="K35" s="542"/>
      <c r="L35" s="542"/>
      <c r="M35" s="542"/>
      <c r="N35" s="542"/>
      <c r="O35" s="542"/>
      <c r="P35" s="542"/>
      <c r="Q35" s="542"/>
    </row>
    <row r="36" spans="1:17" ht="15.75" x14ac:dyDescent="0.25">
      <c r="A36" s="70"/>
      <c r="B36" s="71"/>
      <c r="C36" s="71"/>
      <c r="D36" s="71"/>
      <c r="E36" s="71"/>
      <c r="F36" s="71"/>
      <c r="G36" s="71"/>
      <c r="H36" s="71"/>
      <c r="I36" s="71"/>
      <c r="J36" s="71"/>
      <c r="K36" s="71"/>
      <c r="L36" s="71"/>
      <c r="M36" s="69"/>
      <c r="N36" s="69"/>
      <c r="O36" s="69"/>
      <c r="P36" s="69"/>
      <c r="Q36" s="69"/>
    </row>
    <row r="37" spans="1:17" ht="15.75" x14ac:dyDescent="0.25">
      <c r="A37" s="72"/>
      <c r="B37" s="528" t="s">
        <v>242</v>
      </c>
      <c r="C37" s="528"/>
      <c r="D37" s="528"/>
      <c r="E37" s="528"/>
      <c r="F37" s="528"/>
      <c r="G37" s="529" t="s">
        <v>243</v>
      </c>
      <c r="H37" s="530"/>
      <c r="I37" s="530"/>
      <c r="J37" s="531"/>
      <c r="K37" s="72"/>
      <c r="L37" s="71"/>
      <c r="M37" s="69"/>
      <c r="N37" s="69"/>
      <c r="O37" s="69"/>
      <c r="P37" s="69"/>
      <c r="Q37" s="69"/>
    </row>
    <row r="38" spans="1:17" ht="25.5" x14ac:dyDescent="0.25">
      <c r="A38" s="73"/>
      <c r="B38" s="74"/>
      <c r="C38" s="74"/>
      <c r="D38" s="74"/>
      <c r="E38" s="74"/>
      <c r="F38" s="74"/>
      <c r="G38" s="74"/>
      <c r="H38" s="74"/>
      <c r="I38" s="75"/>
      <c r="J38" s="75"/>
      <c r="K38" s="74"/>
      <c r="L38" s="74"/>
      <c r="M38" s="69"/>
      <c r="N38" s="69"/>
      <c r="O38" s="69"/>
      <c r="P38" s="69"/>
      <c r="Q38" s="69"/>
    </row>
    <row r="39" spans="1:17" x14ac:dyDescent="0.25">
      <c r="A39" s="72"/>
      <c r="B39" s="528" t="s">
        <v>244</v>
      </c>
      <c r="C39" s="528"/>
      <c r="D39" s="528"/>
      <c r="E39" s="528"/>
      <c r="F39" s="528"/>
      <c r="G39" s="543" t="s">
        <v>245</v>
      </c>
      <c r="H39" s="544"/>
      <c r="I39" s="545"/>
      <c r="J39" s="76"/>
      <c r="K39" s="72"/>
      <c r="L39" s="77" t="s">
        <v>246</v>
      </c>
      <c r="M39" s="78" t="s">
        <v>247</v>
      </c>
      <c r="N39" s="69"/>
      <c r="O39" s="69"/>
      <c r="P39" s="69"/>
      <c r="Q39" s="69"/>
    </row>
    <row r="40" spans="1:17" ht="15.75" x14ac:dyDescent="0.25">
      <c r="A40" s="79"/>
      <c r="B40" s="80"/>
      <c r="C40" s="69"/>
      <c r="D40" s="69"/>
      <c r="E40" s="69"/>
      <c r="F40" s="81"/>
      <c r="G40" s="80"/>
      <c r="H40" s="80"/>
      <c r="I40" s="80"/>
      <c r="J40" s="81"/>
      <c r="K40" s="82"/>
      <c r="L40" s="81"/>
      <c r="M40" s="81"/>
      <c r="N40" s="69"/>
      <c r="O40" s="69"/>
      <c r="P40" s="69"/>
      <c r="Q40" s="69"/>
    </row>
    <row r="41" spans="1:17" ht="25.5" x14ac:dyDescent="0.25">
      <c r="A41" s="72"/>
      <c r="B41" s="528" t="s">
        <v>248</v>
      </c>
      <c r="C41" s="528"/>
      <c r="D41" s="528"/>
      <c r="E41" s="528"/>
      <c r="F41" s="528"/>
      <c r="G41" s="543" t="s">
        <v>249</v>
      </c>
      <c r="H41" s="544"/>
      <c r="I41" s="545"/>
      <c r="J41" s="83"/>
      <c r="K41" s="84"/>
      <c r="L41" s="77" t="s">
        <v>250</v>
      </c>
      <c r="M41" s="78">
        <v>2018</v>
      </c>
      <c r="N41" s="69"/>
      <c r="O41" s="69"/>
      <c r="P41" s="69"/>
      <c r="Q41" s="69"/>
    </row>
    <row r="42" spans="1:17" x14ac:dyDescent="0.25">
      <c r="A42" s="77"/>
      <c r="B42" s="77"/>
      <c r="C42" s="69"/>
      <c r="D42" s="69"/>
      <c r="E42" s="69"/>
      <c r="F42" s="85"/>
      <c r="G42" s="77"/>
      <c r="H42" s="77"/>
      <c r="I42" s="77"/>
      <c r="J42" s="83"/>
      <c r="K42" s="84"/>
      <c r="L42" s="72"/>
      <c r="M42" s="69"/>
      <c r="N42" s="69"/>
      <c r="O42" s="69"/>
      <c r="P42" s="69"/>
      <c r="Q42" s="69"/>
    </row>
    <row r="43" spans="1:17" x14ac:dyDescent="0.25">
      <c r="A43" s="72"/>
      <c r="B43" s="528" t="s">
        <v>251</v>
      </c>
      <c r="C43" s="528"/>
      <c r="D43" s="528"/>
      <c r="E43" s="528"/>
      <c r="F43" s="528"/>
      <c r="G43" s="546" t="s">
        <v>252</v>
      </c>
      <c r="H43" s="547"/>
      <c r="I43" s="548"/>
      <c r="J43" s="83"/>
      <c r="K43" s="84"/>
      <c r="L43" s="72"/>
      <c r="M43" s="69"/>
      <c r="N43" s="69"/>
      <c r="O43" s="69"/>
      <c r="P43" s="69"/>
      <c r="Q43" s="69"/>
    </row>
    <row r="44" spans="1:17" x14ac:dyDescent="0.25">
      <c r="A44" s="69"/>
      <c r="B44" s="69"/>
      <c r="C44" s="69"/>
      <c r="D44" s="69"/>
      <c r="E44" s="69"/>
      <c r="F44" s="69"/>
      <c r="G44" s="69"/>
      <c r="H44" s="69"/>
      <c r="I44" s="69"/>
      <c r="J44" s="69"/>
      <c r="K44" s="69"/>
      <c r="L44" s="69"/>
      <c r="M44" s="69"/>
      <c r="N44" s="69"/>
      <c r="O44" s="69"/>
      <c r="P44" s="69"/>
      <c r="Q44" s="69"/>
    </row>
    <row r="45" spans="1:17" x14ac:dyDescent="0.25">
      <c r="A45" s="549" t="s">
        <v>253</v>
      </c>
      <c r="B45" s="550"/>
      <c r="C45" s="550"/>
      <c r="D45" s="550"/>
      <c r="E45" s="550"/>
      <c r="F45" s="550"/>
      <c r="G45" s="550"/>
      <c r="H45" s="551"/>
      <c r="I45" s="549" t="s">
        <v>254</v>
      </c>
      <c r="J45" s="550"/>
      <c r="K45" s="550"/>
      <c r="L45" s="550"/>
      <c r="M45" s="551"/>
      <c r="N45" s="549" t="s">
        <v>255</v>
      </c>
      <c r="O45" s="550"/>
      <c r="P45" s="550"/>
      <c r="Q45" s="551"/>
    </row>
    <row r="46" spans="1:17" ht="36" x14ac:dyDescent="0.25">
      <c r="A46" s="549" t="s">
        <v>256</v>
      </c>
      <c r="B46" s="550"/>
      <c r="C46" s="551"/>
      <c r="D46" s="549" t="s">
        <v>257</v>
      </c>
      <c r="E46" s="551"/>
      <c r="F46" s="549" t="s">
        <v>258</v>
      </c>
      <c r="G46" s="551"/>
      <c r="H46" s="86" t="s">
        <v>259</v>
      </c>
      <c r="I46" s="86" t="s">
        <v>260</v>
      </c>
      <c r="J46" s="86" t="s">
        <v>261</v>
      </c>
      <c r="K46" s="86" t="s">
        <v>262</v>
      </c>
      <c r="L46" s="86" t="s">
        <v>263</v>
      </c>
      <c r="M46" s="86" t="s">
        <v>264</v>
      </c>
      <c r="N46" s="86" t="s">
        <v>265</v>
      </c>
      <c r="O46" s="86" t="s">
        <v>266</v>
      </c>
      <c r="P46" s="86" t="s">
        <v>267</v>
      </c>
      <c r="Q46" s="86" t="s">
        <v>268</v>
      </c>
    </row>
    <row r="47" spans="1:17" ht="180" x14ac:dyDescent="0.25">
      <c r="A47" s="552" t="s">
        <v>269</v>
      </c>
      <c r="B47" s="553"/>
      <c r="C47" s="554"/>
      <c r="D47" s="555">
        <v>16544</v>
      </c>
      <c r="E47" s="556"/>
      <c r="F47" s="552" t="s">
        <v>270</v>
      </c>
      <c r="G47" s="554"/>
      <c r="H47" s="87" t="s">
        <v>271</v>
      </c>
      <c r="I47" s="88" t="s">
        <v>272</v>
      </c>
      <c r="J47" s="88" t="s">
        <v>273</v>
      </c>
      <c r="K47" s="88" t="s">
        <v>274</v>
      </c>
      <c r="L47" s="89" t="s">
        <v>275</v>
      </c>
      <c r="M47" s="89" t="s">
        <v>276</v>
      </c>
      <c r="N47" s="90" t="s">
        <v>277</v>
      </c>
      <c r="O47" s="90" t="s">
        <v>278</v>
      </c>
      <c r="P47" s="90" t="s">
        <v>279</v>
      </c>
      <c r="Q47" s="89" t="s">
        <v>280</v>
      </c>
    </row>
    <row r="48" spans="1:17" ht="156" x14ac:dyDescent="0.25">
      <c r="A48" s="552" t="s">
        <v>269</v>
      </c>
      <c r="B48" s="553"/>
      <c r="C48" s="554"/>
      <c r="D48" s="555">
        <v>23799</v>
      </c>
      <c r="E48" s="556"/>
      <c r="F48" s="552" t="s">
        <v>281</v>
      </c>
      <c r="G48" s="554"/>
      <c r="H48" s="87" t="s">
        <v>271</v>
      </c>
      <c r="I48" s="88" t="s">
        <v>282</v>
      </c>
      <c r="J48" s="91" t="s">
        <v>283</v>
      </c>
      <c r="K48" s="88" t="s">
        <v>274</v>
      </c>
      <c r="L48" s="89" t="s">
        <v>275</v>
      </c>
      <c r="M48" s="89" t="s">
        <v>284</v>
      </c>
      <c r="N48" s="90" t="s">
        <v>277</v>
      </c>
      <c r="O48" s="90" t="s">
        <v>278</v>
      </c>
      <c r="P48" s="90" t="s">
        <v>279</v>
      </c>
      <c r="Q48" s="89" t="s">
        <v>285</v>
      </c>
    </row>
    <row r="49" spans="1:17" ht="204" x14ac:dyDescent="0.25">
      <c r="A49" s="552" t="s">
        <v>269</v>
      </c>
      <c r="B49" s="553"/>
      <c r="C49" s="554"/>
      <c r="D49" s="555">
        <v>24226</v>
      </c>
      <c r="E49" s="556"/>
      <c r="F49" s="552" t="s">
        <v>286</v>
      </c>
      <c r="G49" s="554"/>
      <c r="H49" s="87" t="s">
        <v>271</v>
      </c>
      <c r="I49" s="88" t="s">
        <v>287</v>
      </c>
      <c r="J49" s="88" t="s">
        <v>273</v>
      </c>
      <c r="K49" s="88" t="s">
        <v>274</v>
      </c>
      <c r="L49" s="89" t="s">
        <v>275</v>
      </c>
      <c r="M49" s="89" t="s">
        <v>276</v>
      </c>
      <c r="N49" s="90" t="s">
        <v>277</v>
      </c>
      <c r="O49" s="90" t="s">
        <v>278</v>
      </c>
      <c r="P49" s="90" t="s">
        <v>279</v>
      </c>
      <c r="Q49" s="89" t="s">
        <v>280</v>
      </c>
    </row>
    <row r="50" spans="1:17" ht="204" x14ac:dyDescent="0.25">
      <c r="A50" s="552" t="s">
        <v>269</v>
      </c>
      <c r="B50" s="553"/>
      <c r="C50" s="554"/>
      <c r="D50" s="555">
        <v>24227</v>
      </c>
      <c r="E50" s="556"/>
      <c r="F50" s="552" t="s">
        <v>288</v>
      </c>
      <c r="G50" s="554"/>
      <c r="H50" s="87" t="s">
        <v>271</v>
      </c>
      <c r="I50" s="88" t="s">
        <v>287</v>
      </c>
      <c r="J50" s="88" t="s">
        <v>273</v>
      </c>
      <c r="K50" s="88" t="s">
        <v>274</v>
      </c>
      <c r="L50" s="89" t="s">
        <v>275</v>
      </c>
      <c r="M50" s="89" t="s">
        <v>276</v>
      </c>
      <c r="N50" s="90" t="s">
        <v>277</v>
      </c>
      <c r="O50" s="90" t="s">
        <v>278</v>
      </c>
      <c r="P50" s="90" t="s">
        <v>279</v>
      </c>
      <c r="Q50" s="89" t="s">
        <v>280</v>
      </c>
    </row>
    <row r="51" spans="1:17" ht="204" x14ac:dyDescent="0.25">
      <c r="A51" s="552" t="s">
        <v>289</v>
      </c>
      <c r="B51" s="553"/>
      <c r="C51" s="554"/>
      <c r="D51" s="555">
        <v>28561</v>
      </c>
      <c r="E51" s="556"/>
      <c r="F51" s="552" t="s">
        <v>290</v>
      </c>
      <c r="G51" s="554"/>
      <c r="H51" s="87" t="s">
        <v>271</v>
      </c>
      <c r="I51" s="88" t="s">
        <v>287</v>
      </c>
      <c r="J51" s="88" t="s">
        <v>273</v>
      </c>
      <c r="K51" s="88" t="s">
        <v>274</v>
      </c>
      <c r="L51" s="89" t="s">
        <v>275</v>
      </c>
      <c r="M51" s="89" t="s">
        <v>276</v>
      </c>
      <c r="N51" s="90" t="s">
        <v>277</v>
      </c>
      <c r="O51" s="90" t="s">
        <v>278</v>
      </c>
      <c r="P51" s="90" t="s">
        <v>279</v>
      </c>
      <c r="Q51" s="89" t="s">
        <v>280</v>
      </c>
    </row>
    <row r="54" spans="1:17" ht="18" x14ac:dyDescent="0.25">
      <c r="A54" s="62"/>
      <c r="B54" s="62"/>
      <c r="C54" s="92" t="s">
        <v>136</v>
      </c>
      <c r="D54" s="92"/>
      <c r="E54" s="92"/>
      <c r="F54" s="62"/>
      <c r="G54" s="62"/>
    </row>
    <row r="55" spans="1:17" ht="18" x14ac:dyDescent="0.25">
      <c r="A55" s="62"/>
      <c r="B55" s="62"/>
      <c r="C55" s="532" t="s">
        <v>137</v>
      </c>
      <c r="D55" s="532"/>
      <c r="E55" s="532"/>
      <c r="F55" s="62"/>
      <c r="G55" s="62"/>
    </row>
    <row r="56" spans="1:17" ht="18" x14ac:dyDescent="0.25">
      <c r="A56" s="62"/>
      <c r="B56" s="62"/>
      <c r="C56" s="532" t="s">
        <v>291</v>
      </c>
      <c r="D56" s="532"/>
      <c r="E56" s="532"/>
      <c r="F56" s="62"/>
      <c r="G56" s="62"/>
    </row>
    <row r="57" spans="1:17" ht="27.75" x14ac:dyDescent="0.25">
      <c r="A57" s="62"/>
      <c r="B57" s="533" t="s">
        <v>139</v>
      </c>
      <c r="C57" s="533"/>
      <c r="D57" s="533"/>
      <c r="E57" s="533"/>
      <c r="F57" s="533"/>
      <c r="G57" s="533"/>
    </row>
    <row r="58" spans="1:17" ht="23.25" x14ac:dyDescent="0.25">
      <c r="A58" s="62"/>
      <c r="B58" s="534" t="s">
        <v>292</v>
      </c>
      <c r="C58" s="534"/>
      <c r="D58" s="534"/>
      <c r="E58" s="534"/>
      <c r="F58" s="534"/>
      <c r="G58" s="534"/>
    </row>
    <row r="59" spans="1:17" ht="31.5" x14ac:dyDescent="0.25">
      <c r="A59" s="62"/>
      <c r="B59" s="63" t="s">
        <v>141</v>
      </c>
      <c r="C59" s="535" t="s">
        <v>142</v>
      </c>
      <c r="D59" s="536"/>
      <c r="E59" s="63" t="s">
        <v>143</v>
      </c>
      <c r="F59" s="63" t="s">
        <v>144</v>
      </c>
      <c r="G59" s="63" t="s">
        <v>145</v>
      </c>
    </row>
    <row r="60" spans="1:17" ht="255" x14ac:dyDescent="0.25">
      <c r="A60" s="62"/>
      <c r="B60" s="557" t="s">
        <v>293</v>
      </c>
      <c r="C60" s="65" t="s">
        <v>294</v>
      </c>
      <c r="D60" s="66" t="s">
        <v>295</v>
      </c>
      <c r="E60" s="66" t="s">
        <v>296</v>
      </c>
      <c r="F60" s="68" t="s">
        <v>297</v>
      </c>
      <c r="G60" s="68" t="s">
        <v>298</v>
      </c>
    </row>
    <row r="61" spans="1:17" ht="409.5" x14ac:dyDescent="0.25">
      <c r="A61" s="62"/>
      <c r="B61" s="558"/>
      <c r="C61" s="65" t="s">
        <v>299</v>
      </c>
      <c r="D61" s="66" t="s">
        <v>300</v>
      </c>
      <c r="E61" s="66" t="s">
        <v>301</v>
      </c>
      <c r="F61" s="68" t="s">
        <v>302</v>
      </c>
      <c r="G61" s="68" t="s">
        <v>303</v>
      </c>
    </row>
    <row r="62" spans="1:17" ht="195" x14ac:dyDescent="0.25">
      <c r="A62" s="62"/>
      <c r="B62" s="93" t="s">
        <v>304</v>
      </c>
      <c r="C62" s="65" t="s">
        <v>161</v>
      </c>
      <c r="D62" s="66" t="s">
        <v>305</v>
      </c>
      <c r="E62" s="66" t="s">
        <v>306</v>
      </c>
      <c r="F62" s="65" t="s">
        <v>307</v>
      </c>
      <c r="G62" s="65" t="s">
        <v>308</v>
      </c>
    </row>
    <row r="63" spans="1:17" ht="285" x14ac:dyDescent="0.25">
      <c r="A63" s="62"/>
      <c r="B63" s="93" t="s">
        <v>309</v>
      </c>
      <c r="C63" s="65" t="s">
        <v>223</v>
      </c>
      <c r="D63" s="66" t="s">
        <v>310</v>
      </c>
      <c r="E63" s="66" t="s">
        <v>311</v>
      </c>
      <c r="F63" s="68" t="s">
        <v>312</v>
      </c>
      <c r="G63" s="68" t="s">
        <v>97</v>
      </c>
    </row>
    <row r="64" spans="1:17" ht="60" x14ac:dyDescent="0.25">
      <c r="A64" s="62"/>
      <c r="B64" s="557" t="s">
        <v>313</v>
      </c>
      <c r="C64" s="65" t="s">
        <v>232</v>
      </c>
      <c r="D64" s="66" t="s">
        <v>314</v>
      </c>
      <c r="E64" s="66" t="s">
        <v>315</v>
      </c>
      <c r="F64" s="68" t="s">
        <v>316</v>
      </c>
      <c r="G64" s="68" t="s">
        <v>317</v>
      </c>
    </row>
    <row r="65" spans="1:8" ht="135" x14ac:dyDescent="0.25">
      <c r="A65" s="62"/>
      <c r="B65" s="559"/>
      <c r="C65" s="65" t="s">
        <v>318</v>
      </c>
      <c r="D65" s="66" t="s">
        <v>319</v>
      </c>
      <c r="E65" s="94" t="s">
        <v>320</v>
      </c>
      <c r="F65" s="68" t="s">
        <v>321</v>
      </c>
      <c r="G65" s="68" t="s">
        <v>322</v>
      </c>
    </row>
    <row r="69" spans="1:8" ht="18" x14ac:dyDescent="0.25">
      <c r="B69" s="62"/>
      <c r="C69" s="62"/>
      <c r="D69" s="92" t="s">
        <v>136</v>
      </c>
      <c r="E69" s="92"/>
      <c r="F69" s="92"/>
      <c r="G69" s="62"/>
      <c r="H69" s="62"/>
    </row>
    <row r="70" spans="1:8" ht="18" x14ac:dyDescent="0.25">
      <c r="B70" s="62"/>
      <c r="C70" s="62"/>
      <c r="D70" s="532" t="s">
        <v>137</v>
      </c>
      <c r="E70" s="532"/>
      <c r="F70" s="532"/>
      <c r="G70" s="62"/>
      <c r="H70" s="62"/>
    </row>
    <row r="71" spans="1:8" ht="18" x14ac:dyDescent="0.25">
      <c r="B71" s="62"/>
      <c r="C71" s="62"/>
      <c r="D71" s="532" t="s">
        <v>138</v>
      </c>
      <c r="E71" s="532"/>
      <c r="F71" s="532"/>
      <c r="G71" s="62"/>
      <c r="H71" s="62"/>
    </row>
    <row r="72" spans="1:8" ht="27.75" x14ac:dyDescent="0.25">
      <c r="B72" s="62"/>
      <c r="C72" s="533" t="s">
        <v>139</v>
      </c>
      <c r="D72" s="533"/>
      <c r="E72" s="533"/>
      <c r="F72" s="533"/>
      <c r="G72" s="533"/>
      <c r="H72" s="533"/>
    </row>
    <row r="73" spans="1:8" ht="23.25" x14ac:dyDescent="0.25">
      <c r="B73" s="62"/>
      <c r="C73" s="534" t="s">
        <v>323</v>
      </c>
      <c r="D73" s="534"/>
      <c r="E73" s="534"/>
      <c r="F73" s="534"/>
      <c r="G73" s="534"/>
      <c r="H73" s="534"/>
    </row>
    <row r="74" spans="1:8" ht="47.25" x14ac:dyDescent="0.25">
      <c r="B74" s="62"/>
      <c r="C74" s="63" t="s">
        <v>141</v>
      </c>
      <c r="D74" s="535" t="s">
        <v>142</v>
      </c>
      <c r="E74" s="536"/>
      <c r="F74" s="63" t="s">
        <v>143</v>
      </c>
      <c r="G74" s="63" t="s">
        <v>144</v>
      </c>
      <c r="H74" s="63" t="s">
        <v>145</v>
      </c>
    </row>
    <row r="75" spans="1:8" ht="105" x14ac:dyDescent="0.25">
      <c r="B75" s="62"/>
      <c r="C75" s="539" t="s">
        <v>324</v>
      </c>
      <c r="D75" s="68" t="s">
        <v>294</v>
      </c>
      <c r="E75" s="66" t="s">
        <v>325</v>
      </c>
      <c r="F75" s="66" t="s">
        <v>326</v>
      </c>
      <c r="G75" s="68" t="s">
        <v>327</v>
      </c>
      <c r="H75" s="68" t="s">
        <v>298</v>
      </c>
    </row>
    <row r="76" spans="1:8" ht="60" x14ac:dyDescent="0.25">
      <c r="B76" s="62"/>
      <c r="C76" s="540"/>
      <c r="D76" s="68" t="s">
        <v>299</v>
      </c>
      <c r="E76" s="66" t="s">
        <v>328</v>
      </c>
      <c r="F76" s="66" t="s">
        <v>329</v>
      </c>
      <c r="G76" s="68" t="s">
        <v>330</v>
      </c>
      <c r="H76" s="68">
        <v>2018</v>
      </c>
    </row>
    <row r="77" spans="1:8" ht="409.5" x14ac:dyDescent="0.25">
      <c r="B77" s="62"/>
      <c r="C77" s="67" t="s">
        <v>331</v>
      </c>
      <c r="D77" s="68" t="s">
        <v>161</v>
      </c>
      <c r="E77" s="66" t="s">
        <v>332</v>
      </c>
      <c r="F77" s="66" t="s">
        <v>333</v>
      </c>
      <c r="G77" s="68" t="s">
        <v>334</v>
      </c>
      <c r="H77" s="68" t="s">
        <v>303</v>
      </c>
    </row>
    <row r="78" spans="1:8" ht="90" x14ac:dyDescent="0.25">
      <c r="B78" s="62"/>
      <c r="C78" s="67" t="s">
        <v>335</v>
      </c>
      <c r="D78" s="68" t="s">
        <v>223</v>
      </c>
      <c r="E78" s="66" t="s">
        <v>336</v>
      </c>
      <c r="F78" s="66" t="s">
        <v>337</v>
      </c>
      <c r="G78" s="68" t="s">
        <v>338</v>
      </c>
      <c r="H78" s="68" t="s">
        <v>339</v>
      </c>
    </row>
    <row r="79" spans="1:8" ht="75" x14ac:dyDescent="0.25">
      <c r="B79" s="62"/>
      <c r="C79" s="67" t="s">
        <v>340</v>
      </c>
      <c r="D79" s="68" t="s">
        <v>232</v>
      </c>
      <c r="E79" s="66" t="s">
        <v>341</v>
      </c>
      <c r="F79" s="66" t="s">
        <v>342</v>
      </c>
      <c r="G79" s="68" t="s">
        <v>343</v>
      </c>
      <c r="H79" s="68">
        <v>2018</v>
      </c>
    </row>
    <row r="80" spans="1:8" ht="75" x14ac:dyDescent="0.25">
      <c r="B80" s="62"/>
      <c r="C80" s="537" t="s">
        <v>344</v>
      </c>
      <c r="D80" s="68" t="s">
        <v>237</v>
      </c>
      <c r="E80" s="66" t="s">
        <v>345</v>
      </c>
      <c r="F80" s="66" t="s">
        <v>346</v>
      </c>
      <c r="G80" s="68" t="s">
        <v>347</v>
      </c>
      <c r="H80" s="68" t="s">
        <v>169</v>
      </c>
    </row>
    <row r="81" spans="2:9" ht="75" x14ac:dyDescent="0.25">
      <c r="B81" s="62"/>
      <c r="C81" s="537"/>
      <c r="D81" s="68" t="s">
        <v>348</v>
      </c>
      <c r="E81" s="66" t="s">
        <v>349</v>
      </c>
      <c r="F81" s="66" t="s">
        <v>350</v>
      </c>
      <c r="G81" s="68" t="s">
        <v>351</v>
      </c>
      <c r="H81" s="68" t="s">
        <v>352</v>
      </c>
    </row>
    <row r="84" spans="2:9" ht="18" x14ac:dyDescent="0.25">
      <c r="B84" s="62"/>
      <c r="C84" s="62"/>
      <c r="D84" s="92" t="s">
        <v>136</v>
      </c>
      <c r="E84" s="92"/>
      <c r="F84" s="92"/>
      <c r="G84" s="62"/>
      <c r="H84" s="62"/>
      <c r="I84" s="95"/>
    </row>
    <row r="85" spans="2:9" ht="18" x14ac:dyDescent="0.25">
      <c r="B85" s="62"/>
      <c r="C85" s="62"/>
      <c r="D85" s="532" t="s">
        <v>137</v>
      </c>
      <c r="E85" s="532"/>
      <c r="F85" s="532"/>
      <c r="G85" s="62"/>
      <c r="H85" s="62"/>
      <c r="I85" s="95"/>
    </row>
    <row r="86" spans="2:9" ht="18" x14ac:dyDescent="0.25">
      <c r="B86" s="62"/>
      <c r="C86" s="62"/>
      <c r="D86" s="532" t="s">
        <v>353</v>
      </c>
      <c r="E86" s="532"/>
      <c r="F86" s="532"/>
      <c r="G86" s="62"/>
      <c r="H86" s="62"/>
      <c r="I86" s="95"/>
    </row>
    <row r="87" spans="2:9" ht="27.75" x14ac:dyDescent="0.25">
      <c r="B87" s="62"/>
      <c r="C87" s="533" t="s">
        <v>354</v>
      </c>
      <c r="D87" s="533"/>
      <c r="E87" s="533"/>
      <c r="F87" s="533"/>
      <c r="G87" s="533"/>
      <c r="H87" s="533"/>
      <c r="I87" s="533"/>
    </row>
    <row r="88" spans="2:9" ht="23.25" x14ac:dyDescent="0.25">
      <c r="B88" s="62"/>
      <c r="C88" s="534" t="s">
        <v>355</v>
      </c>
      <c r="D88" s="534"/>
      <c r="E88" s="534"/>
      <c r="F88" s="534"/>
      <c r="G88" s="534"/>
      <c r="H88" s="534"/>
      <c r="I88" s="534"/>
    </row>
    <row r="89" spans="2:9" ht="47.25" x14ac:dyDescent="0.25">
      <c r="B89" s="62"/>
      <c r="C89" s="63" t="s">
        <v>141</v>
      </c>
      <c r="D89" s="535" t="s">
        <v>142</v>
      </c>
      <c r="E89" s="536"/>
      <c r="F89" s="63" t="s">
        <v>143</v>
      </c>
      <c r="G89" s="63" t="s">
        <v>356</v>
      </c>
      <c r="H89" s="63" t="s">
        <v>144</v>
      </c>
      <c r="I89" s="63" t="s">
        <v>145</v>
      </c>
    </row>
    <row r="90" spans="2:9" ht="90" x14ac:dyDescent="0.25">
      <c r="B90" s="62"/>
      <c r="C90" s="539" t="s">
        <v>357</v>
      </c>
      <c r="D90" s="68" t="s">
        <v>294</v>
      </c>
      <c r="E90" s="96" t="s">
        <v>358</v>
      </c>
      <c r="F90" s="68" t="s">
        <v>359</v>
      </c>
      <c r="G90" s="68" t="s">
        <v>360</v>
      </c>
      <c r="H90" s="68" t="s">
        <v>38</v>
      </c>
      <c r="I90" s="68" t="s">
        <v>361</v>
      </c>
    </row>
    <row r="91" spans="2:9" ht="90" x14ac:dyDescent="0.25">
      <c r="B91" s="62"/>
      <c r="C91" s="540"/>
      <c r="D91" s="68" t="s">
        <v>299</v>
      </c>
      <c r="E91" s="96" t="s">
        <v>362</v>
      </c>
      <c r="F91" s="68" t="s">
        <v>363</v>
      </c>
      <c r="G91" s="68" t="s">
        <v>364</v>
      </c>
      <c r="H91" s="68" t="s">
        <v>38</v>
      </c>
      <c r="I91" s="68" t="s">
        <v>303</v>
      </c>
    </row>
    <row r="92" spans="2:9" ht="180" x14ac:dyDescent="0.25">
      <c r="B92" s="62"/>
      <c r="C92" s="540"/>
      <c r="D92" s="68" t="s">
        <v>365</v>
      </c>
      <c r="E92" s="96" t="s">
        <v>366</v>
      </c>
      <c r="F92" s="68" t="s">
        <v>367</v>
      </c>
      <c r="G92" s="68" t="s">
        <v>368</v>
      </c>
      <c r="H92" s="68" t="s">
        <v>369</v>
      </c>
      <c r="I92" s="68" t="s">
        <v>303</v>
      </c>
    </row>
    <row r="93" spans="2:9" ht="150" x14ac:dyDescent="0.25">
      <c r="B93" s="62"/>
      <c r="C93" s="540"/>
      <c r="D93" s="68" t="s">
        <v>370</v>
      </c>
      <c r="E93" s="96" t="s">
        <v>371</v>
      </c>
      <c r="F93" s="68" t="s">
        <v>372</v>
      </c>
      <c r="G93" s="68" t="s">
        <v>373</v>
      </c>
      <c r="H93" s="68" t="s">
        <v>374</v>
      </c>
      <c r="I93" s="68" t="s">
        <v>303</v>
      </c>
    </row>
    <row r="94" spans="2:9" ht="120" x14ac:dyDescent="0.25">
      <c r="B94" s="62"/>
      <c r="C94" s="540"/>
      <c r="D94" s="68" t="s">
        <v>375</v>
      </c>
      <c r="E94" s="96" t="s">
        <v>376</v>
      </c>
      <c r="F94" s="68" t="s">
        <v>377</v>
      </c>
      <c r="G94" s="68" t="s">
        <v>378</v>
      </c>
      <c r="H94" s="68" t="s">
        <v>379</v>
      </c>
      <c r="I94" s="68" t="s">
        <v>303</v>
      </c>
    </row>
    <row r="95" spans="2:9" ht="180" x14ac:dyDescent="0.25">
      <c r="B95" s="62"/>
      <c r="C95" s="67" t="s">
        <v>380</v>
      </c>
      <c r="D95" s="68" t="s">
        <v>161</v>
      </c>
      <c r="E95" s="96" t="s">
        <v>381</v>
      </c>
      <c r="F95" s="96" t="s">
        <v>382</v>
      </c>
      <c r="G95" s="96" t="s">
        <v>383</v>
      </c>
      <c r="H95" s="96" t="s">
        <v>384</v>
      </c>
      <c r="I95" s="68" t="s">
        <v>385</v>
      </c>
    </row>
    <row r="96" spans="2:9" ht="105" x14ac:dyDescent="0.25">
      <c r="B96" s="62"/>
      <c r="C96" s="67" t="s">
        <v>386</v>
      </c>
      <c r="D96" s="68" t="s">
        <v>223</v>
      </c>
      <c r="E96" s="68" t="s">
        <v>387</v>
      </c>
      <c r="F96" s="68" t="s">
        <v>388</v>
      </c>
      <c r="G96" s="68" t="s">
        <v>389</v>
      </c>
      <c r="H96" s="68" t="s">
        <v>390</v>
      </c>
      <c r="I96" s="68" t="s">
        <v>391</v>
      </c>
    </row>
    <row r="97" spans="2:9" ht="105" x14ac:dyDescent="0.25">
      <c r="B97" s="62"/>
      <c r="C97" s="67" t="s">
        <v>392</v>
      </c>
      <c r="D97" s="68" t="s">
        <v>232</v>
      </c>
      <c r="E97" s="68" t="s">
        <v>393</v>
      </c>
      <c r="F97" s="68" t="s">
        <v>394</v>
      </c>
      <c r="G97" s="68" t="s">
        <v>395</v>
      </c>
      <c r="H97" s="68" t="s">
        <v>38</v>
      </c>
      <c r="I97" s="68" t="s">
        <v>385</v>
      </c>
    </row>
    <row r="98" spans="2:9" ht="150" x14ac:dyDescent="0.25">
      <c r="B98" s="62"/>
      <c r="C98" s="68" t="s">
        <v>396</v>
      </c>
      <c r="D98" s="68" t="s">
        <v>237</v>
      </c>
      <c r="E98" s="68" t="s">
        <v>397</v>
      </c>
      <c r="F98" s="68" t="s">
        <v>398</v>
      </c>
      <c r="G98" s="68" t="s">
        <v>399</v>
      </c>
      <c r="H98" s="68" t="s">
        <v>400</v>
      </c>
      <c r="I98" s="68" t="s">
        <v>298</v>
      </c>
    </row>
  </sheetData>
  <mergeCells count="60">
    <mergeCell ref="D86:F86"/>
    <mergeCell ref="C87:I87"/>
    <mergeCell ref="C88:I88"/>
    <mergeCell ref="D89:E89"/>
    <mergeCell ref="C90:C94"/>
    <mergeCell ref="D85:F85"/>
    <mergeCell ref="B58:G58"/>
    <mergeCell ref="C59:D59"/>
    <mergeCell ref="B60:B61"/>
    <mergeCell ref="B64:B65"/>
    <mergeCell ref="D70:F70"/>
    <mergeCell ref="D71:F71"/>
    <mergeCell ref="C72:H72"/>
    <mergeCell ref="C73:H73"/>
    <mergeCell ref="D74:E74"/>
    <mergeCell ref="C75:C76"/>
    <mergeCell ref="C80:C81"/>
    <mergeCell ref="B57:G57"/>
    <mergeCell ref="A49:C49"/>
    <mergeCell ref="D49:E49"/>
    <mergeCell ref="F49:G49"/>
    <mergeCell ref="A50:C50"/>
    <mergeCell ref="D50:E50"/>
    <mergeCell ref="F50:G50"/>
    <mergeCell ref="A51:C51"/>
    <mergeCell ref="D51:E51"/>
    <mergeCell ref="F51:G51"/>
    <mergeCell ref="C55:E55"/>
    <mergeCell ref="C56:E56"/>
    <mergeCell ref="A47:C47"/>
    <mergeCell ref="D47:E47"/>
    <mergeCell ref="F47:G47"/>
    <mergeCell ref="A48:C48"/>
    <mergeCell ref="D48:E48"/>
    <mergeCell ref="F48:G48"/>
    <mergeCell ref="A45:H45"/>
    <mergeCell ref="I45:M45"/>
    <mergeCell ref="N45:Q45"/>
    <mergeCell ref="A46:C46"/>
    <mergeCell ref="D46:E46"/>
    <mergeCell ref="F46:G46"/>
    <mergeCell ref="B39:F39"/>
    <mergeCell ref="G39:I39"/>
    <mergeCell ref="B41:F41"/>
    <mergeCell ref="G41:I41"/>
    <mergeCell ref="B43:F43"/>
    <mergeCell ref="G43:I43"/>
    <mergeCell ref="B37:F37"/>
    <mergeCell ref="G37:J37"/>
    <mergeCell ref="C1:E1"/>
    <mergeCell ref="C2:E2"/>
    <mergeCell ref="C3:E3"/>
    <mergeCell ref="B5:G5"/>
    <mergeCell ref="B6:G6"/>
    <mergeCell ref="C7:D7"/>
    <mergeCell ref="B12:B16"/>
    <mergeCell ref="B17:B24"/>
    <mergeCell ref="B25:B26"/>
    <mergeCell ref="B27:B28"/>
    <mergeCell ref="A35:Q35"/>
  </mergeCells>
  <dataValidations count="5">
    <dataValidation type="list" allowBlank="1" showInputMessage="1" showErrorMessage="1" sqref="M41">
      <formula1>vigencias</formula1>
    </dataValidation>
    <dataValidation type="list" allowBlank="1" showInputMessage="1" showErrorMessage="1" sqref="K41:K43">
      <formula1>nivel</formula1>
    </dataValidation>
    <dataValidation type="list" allowBlank="1" showInputMessage="1" showErrorMessage="1" sqref="M39">
      <formula1>orden</formula1>
    </dataValidation>
    <dataValidation type="list" allowBlank="1" showInputMessage="1" showErrorMessage="1" sqref="G39:I39">
      <formula1>sector</formula1>
    </dataValidation>
    <dataValidation type="list" allowBlank="1" showInputMessage="1" showErrorMessage="1" sqref="G41:I41">
      <formula1>departamentos</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C5" sqref="C5:D7"/>
    </sheetView>
  </sheetViews>
  <sheetFormatPr baseColWidth="10" defaultRowHeight="15" x14ac:dyDescent="0.25"/>
  <sheetData>
    <row r="1" spans="1:20" ht="15" customHeight="1" x14ac:dyDescent="0.25">
      <c r="A1" s="523" t="s">
        <v>111</v>
      </c>
      <c r="B1" s="523"/>
      <c r="C1" s="522" t="s">
        <v>120</v>
      </c>
      <c r="D1" s="522"/>
      <c r="E1" s="522" t="s">
        <v>121</v>
      </c>
      <c r="F1" s="522"/>
      <c r="G1" s="522" t="s">
        <v>121</v>
      </c>
      <c r="H1" s="522"/>
      <c r="I1" s="522" t="s">
        <v>121</v>
      </c>
      <c r="J1" s="522"/>
      <c r="K1" s="522" t="s">
        <v>121</v>
      </c>
      <c r="L1" s="522"/>
      <c r="M1" s="522" t="s">
        <v>121</v>
      </c>
      <c r="N1" s="522"/>
      <c r="O1" s="522" t="s">
        <v>122</v>
      </c>
      <c r="P1" s="522"/>
      <c r="Q1" s="522" t="s">
        <v>122</v>
      </c>
      <c r="R1" s="522"/>
      <c r="S1" s="522" t="s">
        <v>122</v>
      </c>
      <c r="T1" s="522"/>
    </row>
    <row r="2" spans="1:20" x14ac:dyDescent="0.25">
      <c r="A2" s="523"/>
      <c r="B2" s="523"/>
      <c r="C2" s="522"/>
      <c r="D2" s="522"/>
      <c r="E2" s="522"/>
      <c r="F2" s="522"/>
      <c r="G2" s="522"/>
      <c r="H2" s="522"/>
      <c r="I2" s="522"/>
      <c r="J2" s="522"/>
      <c r="K2" s="522"/>
      <c r="L2" s="522"/>
      <c r="M2" s="522"/>
      <c r="N2" s="522"/>
      <c r="O2" s="522"/>
      <c r="P2" s="522"/>
      <c r="Q2" s="522"/>
      <c r="R2" s="522"/>
      <c r="S2" s="522"/>
      <c r="T2" s="522"/>
    </row>
    <row r="3" spans="1:20" x14ac:dyDescent="0.25">
      <c r="A3" s="523" t="s">
        <v>112</v>
      </c>
      <c r="B3" s="523"/>
      <c r="C3" s="522"/>
      <c r="D3" s="522"/>
      <c r="E3" s="522"/>
      <c r="F3" s="522"/>
      <c r="G3" s="522"/>
      <c r="H3" s="522"/>
      <c r="I3" s="522"/>
      <c r="J3" s="522"/>
      <c r="K3" s="522"/>
      <c r="L3" s="522"/>
      <c r="M3" s="522"/>
      <c r="N3" s="522"/>
      <c r="O3" s="522"/>
      <c r="P3" s="522"/>
      <c r="Q3" s="522"/>
      <c r="R3" s="522"/>
      <c r="S3" s="522"/>
      <c r="T3" s="522"/>
    </row>
    <row r="4" spans="1:20" x14ac:dyDescent="0.25">
      <c r="A4" s="523"/>
      <c r="B4" s="523"/>
      <c r="C4" s="523">
        <v>2016</v>
      </c>
      <c r="D4" s="523"/>
      <c r="E4" s="523">
        <v>2017</v>
      </c>
      <c r="F4" s="523"/>
      <c r="G4" s="523">
        <v>2018</v>
      </c>
      <c r="H4" s="523"/>
      <c r="I4" s="523">
        <v>2019</v>
      </c>
      <c r="J4" s="523"/>
      <c r="K4" s="523">
        <v>2020</v>
      </c>
      <c r="L4" s="523"/>
      <c r="M4" s="523">
        <v>2021</v>
      </c>
      <c r="N4" s="523"/>
      <c r="O4" s="523">
        <v>2022</v>
      </c>
      <c r="P4" s="523"/>
      <c r="Q4" s="523">
        <v>2023</v>
      </c>
      <c r="R4" s="523"/>
      <c r="S4" s="523">
        <v>2024</v>
      </c>
      <c r="T4" s="523"/>
    </row>
    <row r="5" spans="1:20" x14ac:dyDescent="0.25">
      <c r="A5" s="524" t="s">
        <v>113</v>
      </c>
      <c r="B5" s="524"/>
      <c r="C5" s="523"/>
      <c r="D5" s="523"/>
      <c r="E5" s="523"/>
      <c r="F5" s="523"/>
      <c r="G5" s="523"/>
      <c r="H5" s="523"/>
      <c r="I5" s="523"/>
      <c r="J5" s="523"/>
      <c r="K5" s="523"/>
      <c r="L5" s="523"/>
      <c r="M5" s="523"/>
      <c r="N5" s="523"/>
      <c r="O5" s="523"/>
      <c r="P5" s="523"/>
      <c r="Q5" s="523"/>
      <c r="R5" s="523"/>
      <c r="S5" s="523"/>
      <c r="T5" s="523"/>
    </row>
    <row r="6" spans="1:20" x14ac:dyDescent="0.25">
      <c r="A6" s="524"/>
      <c r="B6" s="524"/>
      <c r="C6" s="523"/>
      <c r="D6" s="523"/>
      <c r="E6" s="523"/>
      <c r="F6" s="523"/>
      <c r="G6" s="523"/>
      <c r="H6" s="523"/>
      <c r="I6" s="523"/>
      <c r="J6" s="523"/>
      <c r="K6" s="523"/>
      <c r="L6" s="523"/>
      <c r="M6" s="523"/>
      <c r="N6" s="523"/>
      <c r="O6" s="523"/>
      <c r="P6" s="523"/>
      <c r="Q6" s="523"/>
      <c r="R6" s="523"/>
      <c r="S6" s="523"/>
      <c r="T6" s="523"/>
    </row>
    <row r="7" spans="1:20" x14ac:dyDescent="0.25">
      <c r="A7" s="524"/>
      <c r="B7" s="524"/>
      <c r="C7" s="523"/>
      <c r="D7" s="523"/>
      <c r="E7" s="523"/>
      <c r="F7" s="523"/>
      <c r="G7" s="523"/>
      <c r="H7" s="523"/>
      <c r="I7" s="523"/>
      <c r="J7" s="523"/>
      <c r="K7" s="523"/>
      <c r="L7" s="523"/>
      <c r="M7" s="523"/>
      <c r="N7" s="523"/>
      <c r="O7" s="523"/>
      <c r="P7" s="523"/>
      <c r="Q7" s="523"/>
      <c r="R7" s="523"/>
      <c r="S7" s="523"/>
      <c r="T7" s="523"/>
    </row>
    <row r="8" spans="1:20" x14ac:dyDescent="0.25">
      <c r="A8" s="524" t="s">
        <v>114</v>
      </c>
      <c r="B8" s="524"/>
      <c r="C8" s="523"/>
      <c r="D8" s="523"/>
      <c r="E8" s="523"/>
      <c r="F8" s="523"/>
      <c r="G8" s="523"/>
      <c r="H8" s="523"/>
      <c r="I8" s="523"/>
      <c r="J8" s="523"/>
      <c r="K8" s="523"/>
      <c r="L8" s="523"/>
      <c r="M8" s="523"/>
      <c r="N8" s="523"/>
      <c r="O8" s="523"/>
      <c r="P8" s="523"/>
      <c r="Q8" s="523"/>
      <c r="R8" s="523"/>
      <c r="S8" s="523"/>
      <c r="T8" s="523"/>
    </row>
    <row r="9" spans="1:20" x14ac:dyDescent="0.25">
      <c r="A9" s="524"/>
      <c r="B9" s="524"/>
      <c r="C9" s="523"/>
      <c r="D9" s="523"/>
      <c r="E9" s="523"/>
      <c r="F9" s="523"/>
      <c r="G9" s="523"/>
      <c r="H9" s="523"/>
      <c r="I9" s="523"/>
      <c r="J9" s="523"/>
      <c r="K9" s="523"/>
      <c r="L9" s="523"/>
      <c r="M9" s="523"/>
      <c r="N9" s="523"/>
      <c r="O9" s="523"/>
      <c r="P9" s="523"/>
      <c r="Q9" s="523"/>
      <c r="R9" s="523"/>
      <c r="S9" s="523"/>
      <c r="T9" s="523"/>
    </row>
    <row r="10" spans="1:20" x14ac:dyDescent="0.25">
      <c r="A10" s="524"/>
      <c r="B10" s="524"/>
      <c r="C10" s="523"/>
      <c r="D10" s="523"/>
      <c r="E10" s="523"/>
      <c r="F10" s="523"/>
      <c r="G10" s="523"/>
      <c r="H10" s="523"/>
      <c r="I10" s="523"/>
      <c r="J10" s="523"/>
      <c r="K10" s="523"/>
      <c r="L10" s="523"/>
      <c r="M10" s="523"/>
      <c r="N10" s="523"/>
      <c r="O10" s="523"/>
      <c r="P10" s="523"/>
      <c r="Q10" s="523"/>
      <c r="R10" s="523"/>
      <c r="S10" s="523"/>
      <c r="T10" s="523"/>
    </row>
    <row r="11" spans="1:20" x14ac:dyDescent="0.25">
      <c r="A11" s="524" t="s">
        <v>115</v>
      </c>
      <c r="B11" s="524"/>
      <c r="C11" s="523"/>
      <c r="D11" s="523"/>
      <c r="E11" s="523"/>
      <c r="F11" s="523"/>
      <c r="G11" s="523"/>
      <c r="H11" s="523"/>
      <c r="I11" s="523"/>
      <c r="J11" s="523"/>
      <c r="K11" s="523"/>
      <c r="L11" s="523"/>
      <c r="M11" s="523"/>
      <c r="N11" s="523"/>
      <c r="O11" s="523"/>
      <c r="P11" s="523"/>
      <c r="Q11" s="523"/>
      <c r="R11" s="523"/>
      <c r="S11" s="523"/>
      <c r="T11" s="523"/>
    </row>
    <row r="12" spans="1:20" x14ac:dyDescent="0.25">
      <c r="A12" s="524"/>
      <c r="B12" s="524"/>
      <c r="C12" s="523"/>
      <c r="D12" s="523"/>
      <c r="E12" s="523"/>
      <c r="F12" s="523"/>
      <c r="G12" s="523"/>
      <c r="H12" s="523"/>
      <c r="I12" s="523"/>
      <c r="J12" s="523"/>
      <c r="K12" s="523"/>
      <c r="L12" s="523"/>
      <c r="M12" s="523"/>
      <c r="N12" s="523"/>
      <c r="O12" s="523"/>
      <c r="P12" s="523"/>
      <c r="Q12" s="523"/>
      <c r="R12" s="523"/>
      <c r="S12" s="523"/>
      <c r="T12" s="523"/>
    </row>
    <row r="13" spans="1:20" x14ac:dyDescent="0.25">
      <c r="A13" s="524"/>
      <c r="B13" s="524"/>
      <c r="C13" s="523"/>
      <c r="D13" s="523"/>
      <c r="E13" s="523"/>
      <c r="F13" s="523"/>
      <c r="G13" s="523"/>
      <c r="H13" s="523"/>
      <c r="I13" s="523"/>
      <c r="J13" s="523"/>
      <c r="K13" s="523"/>
      <c r="L13" s="523"/>
      <c r="M13" s="523"/>
      <c r="N13" s="523"/>
      <c r="O13" s="523"/>
      <c r="P13" s="523"/>
      <c r="Q13" s="523"/>
      <c r="R13" s="523"/>
      <c r="S13" s="523"/>
      <c r="T13" s="523"/>
    </row>
    <row r="14" spans="1:20" x14ac:dyDescent="0.25">
      <c r="A14" s="524" t="s">
        <v>116</v>
      </c>
      <c r="B14" s="524"/>
      <c r="C14" s="523"/>
      <c r="D14" s="523"/>
      <c r="E14" s="523"/>
      <c r="F14" s="523"/>
      <c r="G14" s="523"/>
      <c r="H14" s="523"/>
      <c r="I14" s="523"/>
      <c r="J14" s="523"/>
      <c r="K14" s="523"/>
      <c r="L14" s="523"/>
      <c r="M14" s="523"/>
      <c r="N14" s="523"/>
      <c r="O14" s="523"/>
      <c r="P14" s="523"/>
      <c r="Q14" s="523"/>
      <c r="R14" s="523"/>
      <c r="S14" s="523"/>
      <c r="T14" s="523"/>
    </row>
    <row r="15" spans="1:20" x14ac:dyDescent="0.25">
      <c r="A15" s="524"/>
      <c r="B15" s="524"/>
      <c r="C15" s="523"/>
      <c r="D15" s="523"/>
      <c r="E15" s="523"/>
      <c r="F15" s="523"/>
      <c r="G15" s="523"/>
      <c r="H15" s="523"/>
      <c r="I15" s="523"/>
      <c r="J15" s="523"/>
      <c r="K15" s="523"/>
      <c r="L15" s="523"/>
      <c r="M15" s="523"/>
      <c r="N15" s="523"/>
      <c r="O15" s="523"/>
      <c r="P15" s="523"/>
      <c r="Q15" s="523"/>
      <c r="R15" s="523"/>
      <c r="S15" s="523"/>
      <c r="T15" s="523"/>
    </row>
    <row r="16" spans="1:20" x14ac:dyDescent="0.25">
      <c r="A16" s="524"/>
      <c r="B16" s="524"/>
      <c r="C16" s="523"/>
      <c r="D16" s="523"/>
      <c r="E16" s="523"/>
      <c r="F16" s="523"/>
      <c r="G16" s="523"/>
      <c r="H16" s="523"/>
      <c r="I16" s="523"/>
      <c r="J16" s="523"/>
      <c r="K16" s="523"/>
      <c r="L16" s="523"/>
      <c r="M16" s="523"/>
      <c r="N16" s="523"/>
      <c r="O16" s="523"/>
      <c r="P16" s="523"/>
      <c r="Q16" s="523"/>
      <c r="R16" s="523"/>
      <c r="S16" s="523"/>
      <c r="T16" s="523"/>
    </row>
    <row r="17" spans="1:20" x14ac:dyDescent="0.25">
      <c r="A17" s="524" t="s">
        <v>117</v>
      </c>
      <c r="B17" s="524"/>
      <c r="C17" s="523"/>
      <c r="D17" s="523"/>
      <c r="E17" s="523"/>
      <c r="F17" s="523"/>
      <c r="G17" s="523"/>
      <c r="H17" s="523"/>
      <c r="I17" s="523"/>
      <c r="J17" s="523"/>
      <c r="K17" s="523"/>
      <c r="L17" s="523"/>
      <c r="M17" s="523"/>
      <c r="N17" s="523"/>
      <c r="O17" s="523"/>
      <c r="P17" s="523"/>
      <c r="Q17" s="523"/>
      <c r="R17" s="523"/>
      <c r="S17" s="523"/>
      <c r="T17" s="523"/>
    </row>
    <row r="18" spans="1:20" x14ac:dyDescent="0.25">
      <c r="A18" s="524"/>
      <c r="B18" s="524"/>
      <c r="C18" s="523"/>
      <c r="D18" s="523"/>
      <c r="E18" s="523"/>
      <c r="F18" s="523"/>
      <c r="G18" s="523"/>
      <c r="H18" s="523"/>
      <c r="I18" s="523"/>
      <c r="J18" s="523"/>
      <c r="K18" s="523"/>
      <c r="L18" s="523"/>
      <c r="M18" s="523"/>
      <c r="N18" s="523"/>
      <c r="O18" s="523"/>
      <c r="P18" s="523"/>
      <c r="Q18" s="523"/>
      <c r="R18" s="523"/>
      <c r="S18" s="523"/>
      <c r="T18" s="523"/>
    </row>
    <row r="19" spans="1:20" x14ac:dyDescent="0.25">
      <c r="A19" s="524"/>
      <c r="B19" s="524"/>
      <c r="C19" s="523"/>
      <c r="D19" s="523"/>
      <c r="E19" s="523"/>
      <c r="F19" s="523"/>
      <c r="G19" s="523"/>
      <c r="H19" s="523"/>
      <c r="I19" s="523"/>
      <c r="J19" s="523"/>
      <c r="K19" s="523"/>
      <c r="L19" s="523"/>
      <c r="M19" s="523"/>
      <c r="N19" s="523"/>
      <c r="O19" s="523"/>
      <c r="P19" s="523"/>
      <c r="Q19" s="523"/>
      <c r="R19" s="523"/>
      <c r="S19" s="523"/>
      <c r="T19" s="523"/>
    </row>
    <row r="20" spans="1:20" x14ac:dyDescent="0.25">
      <c r="A20" s="524" t="s">
        <v>118</v>
      </c>
      <c r="B20" s="524"/>
      <c r="C20" s="523"/>
      <c r="D20" s="523"/>
      <c r="E20" s="523"/>
      <c r="F20" s="523"/>
      <c r="G20" s="523"/>
      <c r="H20" s="523"/>
      <c r="I20" s="523"/>
      <c r="J20" s="523"/>
      <c r="K20" s="523"/>
      <c r="L20" s="523"/>
      <c r="M20" s="523"/>
      <c r="N20" s="523"/>
      <c r="O20" s="523"/>
      <c r="P20" s="523"/>
      <c r="Q20" s="523"/>
      <c r="R20" s="523"/>
      <c r="S20" s="523"/>
      <c r="T20" s="523"/>
    </row>
    <row r="21" spans="1:20" x14ac:dyDescent="0.25">
      <c r="A21" s="524"/>
      <c r="B21" s="524"/>
      <c r="C21" s="523"/>
      <c r="D21" s="523"/>
      <c r="E21" s="523"/>
      <c r="F21" s="523"/>
      <c r="G21" s="523"/>
      <c r="H21" s="523"/>
      <c r="I21" s="523"/>
      <c r="J21" s="523"/>
      <c r="K21" s="523"/>
      <c r="L21" s="523"/>
      <c r="M21" s="523"/>
      <c r="N21" s="523"/>
      <c r="O21" s="523"/>
      <c r="P21" s="523"/>
      <c r="Q21" s="523"/>
      <c r="R21" s="523"/>
      <c r="S21" s="523"/>
      <c r="T21" s="523"/>
    </row>
    <row r="22" spans="1:20" x14ac:dyDescent="0.25">
      <c r="A22" s="524"/>
      <c r="B22" s="524"/>
      <c r="C22" s="523"/>
      <c r="D22" s="523"/>
      <c r="E22" s="523"/>
      <c r="F22" s="523"/>
      <c r="G22" s="523"/>
      <c r="H22" s="523"/>
      <c r="I22" s="523"/>
      <c r="J22" s="523"/>
      <c r="K22" s="523"/>
      <c r="L22" s="523"/>
      <c r="M22" s="523"/>
      <c r="N22" s="523"/>
      <c r="O22" s="523"/>
      <c r="P22" s="523"/>
      <c r="Q22" s="523"/>
      <c r="R22" s="523"/>
      <c r="S22" s="523"/>
      <c r="T22" s="523"/>
    </row>
    <row r="23" spans="1:20" ht="15" customHeight="1" x14ac:dyDescent="0.25">
      <c r="A23" s="524" t="s">
        <v>119</v>
      </c>
      <c r="B23" s="524"/>
      <c r="C23" s="523"/>
      <c r="D23" s="523"/>
      <c r="E23" s="523"/>
      <c r="F23" s="523"/>
      <c r="G23" s="523"/>
      <c r="H23" s="523"/>
      <c r="I23" s="523"/>
      <c r="J23" s="523"/>
      <c r="K23" s="523"/>
      <c r="L23" s="523"/>
      <c r="M23" s="523"/>
      <c r="N23" s="523"/>
      <c r="O23" s="523"/>
      <c r="P23" s="523"/>
      <c r="Q23" s="523"/>
      <c r="R23" s="523"/>
      <c r="S23" s="523"/>
      <c r="T23" s="523"/>
    </row>
    <row r="24" spans="1:20" x14ac:dyDescent="0.25">
      <c r="A24" s="524"/>
      <c r="B24" s="524"/>
      <c r="C24" s="523"/>
      <c r="D24" s="523"/>
      <c r="E24" s="523"/>
      <c r="F24" s="523"/>
      <c r="G24" s="523"/>
      <c r="H24" s="523"/>
      <c r="I24" s="523"/>
      <c r="J24" s="523"/>
      <c r="K24" s="523"/>
      <c r="L24" s="523"/>
      <c r="M24" s="523"/>
      <c r="N24" s="523"/>
      <c r="O24" s="523"/>
      <c r="P24" s="523"/>
      <c r="Q24" s="523"/>
      <c r="R24" s="523"/>
      <c r="S24" s="523"/>
      <c r="T24" s="523"/>
    </row>
    <row r="25" spans="1:20" x14ac:dyDescent="0.25">
      <c r="A25" s="524"/>
      <c r="B25" s="524"/>
      <c r="C25" s="523"/>
      <c r="D25" s="523"/>
      <c r="E25" s="523"/>
      <c r="F25" s="523"/>
      <c r="G25" s="523"/>
      <c r="H25" s="523"/>
      <c r="I25" s="523"/>
      <c r="J25" s="523"/>
      <c r="K25" s="523"/>
      <c r="L25" s="523"/>
      <c r="M25" s="523"/>
      <c r="N25" s="523"/>
      <c r="O25" s="523"/>
      <c r="P25" s="523"/>
      <c r="Q25" s="523"/>
      <c r="R25" s="523"/>
      <c r="S25" s="523"/>
      <c r="T25" s="523"/>
    </row>
  </sheetData>
  <mergeCells count="90">
    <mergeCell ref="C20:D22"/>
    <mergeCell ref="E20:F22"/>
    <mergeCell ref="G20:H22"/>
    <mergeCell ref="I20:J22"/>
    <mergeCell ref="K20:L22"/>
    <mergeCell ref="C23:D25"/>
    <mergeCell ref="E23:F25"/>
    <mergeCell ref="G23:H25"/>
    <mergeCell ref="I23:J25"/>
    <mergeCell ref="K23:L25"/>
    <mergeCell ref="M17:N19"/>
    <mergeCell ref="O17:P19"/>
    <mergeCell ref="Q17:R19"/>
    <mergeCell ref="Q23:R25"/>
    <mergeCell ref="S17:T19"/>
    <mergeCell ref="M20:N22"/>
    <mergeCell ref="S23:T25"/>
    <mergeCell ref="O20:P22"/>
    <mergeCell ref="Q20:R22"/>
    <mergeCell ref="S20:T22"/>
    <mergeCell ref="M23:N25"/>
    <mergeCell ref="O23:P25"/>
    <mergeCell ref="C17:D19"/>
    <mergeCell ref="E17:F19"/>
    <mergeCell ref="G17:H19"/>
    <mergeCell ref="I17:J19"/>
    <mergeCell ref="K17:L19"/>
    <mergeCell ref="K14:L16"/>
    <mergeCell ref="M14:N16"/>
    <mergeCell ref="O14:P16"/>
    <mergeCell ref="Q14:R16"/>
    <mergeCell ref="S14:T16"/>
    <mergeCell ref="A20:B22"/>
    <mergeCell ref="C8:D10"/>
    <mergeCell ref="Q8:R10"/>
    <mergeCell ref="K5:L7"/>
    <mergeCell ref="S8:T10"/>
    <mergeCell ref="C11:D13"/>
    <mergeCell ref="E11:F13"/>
    <mergeCell ref="G11:H13"/>
    <mergeCell ref="I11:J13"/>
    <mergeCell ref="K11:L13"/>
    <mergeCell ref="M11:N13"/>
    <mergeCell ref="O11:P13"/>
    <mergeCell ref="Q11:R13"/>
    <mergeCell ref="S11:T13"/>
    <mergeCell ref="G8:H10"/>
    <mergeCell ref="I8:J10"/>
    <mergeCell ref="A5:B7"/>
    <mergeCell ref="I4:J4"/>
    <mergeCell ref="O8:P10"/>
    <mergeCell ref="A23:B25"/>
    <mergeCell ref="C5:D7"/>
    <mergeCell ref="E5:F7"/>
    <mergeCell ref="G5:H7"/>
    <mergeCell ref="I5:J7"/>
    <mergeCell ref="C14:D16"/>
    <mergeCell ref="E14:F16"/>
    <mergeCell ref="G14:H16"/>
    <mergeCell ref="I14:J16"/>
    <mergeCell ref="A8:B10"/>
    <mergeCell ref="A11:B13"/>
    <mergeCell ref="A14:B16"/>
    <mergeCell ref="A17:B19"/>
    <mergeCell ref="I1:J3"/>
    <mergeCell ref="K1:L3"/>
    <mergeCell ref="E8:F10"/>
    <mergeCell ref="K4:L4"/>
    <mergeCell ref="M4:N4"/>
    <mergeCell ref="K8:L10"/>
    <mergeCell ref="M8:N10"/>
    <mergeCell ref="A1:B2"/>
    <mergeCell ref="A3:B4"/>
    <mergeCell ref="C4:D4"/>
    <mergeCell ref="E4:F4"/>
    <mergeCell ref="G4:H4"/>
    <mergeCell ref="C1:D3"/>
    <mergeCell ref="E1:F3"/>
    <mergeCell ref="G1:H3"/>
    <mergeCell ref="S1:T3"/>
    <mergeCell ref="Q4:R4"/>
    <mergeCell ref="S4:T4"/>
    <mergeCell ref="M5:N7"/>
    <mergeCell ref="O5:P7"/>
    <mergeCell ref="M1:N3"/>
    <mergeCell ref="O1:P3"/>
    <mergeCell ref="Q5:R7"/>
    <mergeCell ref="S5:T7"/>
    <mergeCell ref="Q1:R3"/>
    <mergeCell ref="O4:P4"/>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workbookViewId="0">
      <selection sqref="A1:B3"/>
    </sheetView>
  </sheetViews>
  <sheetFormatPr baseColWidth="10" defaultRowHeight="15" x14ac:dyDescent="0.25"/>
  <sheetData>
    <row r="1" spans="1:24" x14ac:dyDescent="0.25">
      <c r="A1" s="525" t="s">
        <v>123</v>
      </c>
      <c r="B1" s="525"/>
      <c r="C1" s="525" t="s">
        <v>124</v>
      </c>
      <c r="D1" s="525"/>
      <c r="E1" s="525"/>
      <c r="F1" s="525"/>
      <c r="G1" s="525" t="s">
        <v>125</v>
      </c>
      <c r="H1" s="525"/>
      <c r="I1" s="525" t="s">
        <v>126</v>
      </c>
      <c r="J1" s="525"/>
      <c r="K1" s="525" t="s">
        <v>127</v>
      </c>
      <c r="L1" s="525"/>
      <c r="M1" s="525" t="s">
        <v>128</v>
      </c>
      <c r="N1" s="525"/>
      <c r="O1" s="525" t="s">
        <v>129</v>
      </c>
      <c r="P1" s="525"/>
      <c r="Q1" s="525" t="s">
        <v>130</v>
      </c>
      <c r="R1" s="525"/>
      <c r="S1" s="525" t="s">
        <v>131</v>
      </c>
      <c r="T1" s="525"/>
      <c r="U1" s="525" t="s">
        <v>132</v>
      </c>
      <c r="V1" s="525"/>
      <c r="W1" s="525" t="s">
        <v>133</v>
      </c>
      <c r="X1" s="525"/>
    </row>
    <row r="2" spans="1:24" x14ac:dyDescent="0.25">
      <c r="A2" s="525"/>
      <c r="B2" s="525"/>
      <c r="C2" s="525"/>
      <c r="D2" s="525"/>
      <c r="E2" s="525"/>
      <c r="F2" s="525"/>
      <c r="G2" s="525"/>
      <c r="H2" s="525"/>
      <c r="I2" s="525"/>
      <c r="J2" s="525"/>
      <c r="K2" s="525"/>
      <c r="L2" s="525"/>
      <c r="M2" s="525"/>
      <c r="N2" s="525"/>
      <c r="O2" s="525"/>
      <c r="P2" s="525"/>
      <c r="Q2" s="525"/>
      <c r="R2" s="525"/>
      <c r="S2" s="525"/>
      <c r="T2" s="525"/>
      <c r="U2" s="525"/>
      <c r="V2" s="525"/>
      <c r="W2" s="525"/>
      <c r="X2" s="525"/>
    </row>
    <row r="3" spans="1:24" x14ac:dyDescent="0.25">
      <c r="A3" s="525"/>
      <c r="B3" s="525"/>
      <c r="C3" s="525"/>
      <c r="D3" s="525"/>
      <c r="E3" s="525"/>
      <c r="F3" s="525"/>
      <c r="G3" s="525"/>
      <c r="H3" s="525"/>
      <c r="I3" s="525"/>
      <c r="J3" s="525"/>
      <c r="K3" s="525"/>
      <c r="L3" s="525"/>
      <c r="M3" s="525"/>
      <c r="N3" s="525"/>
      <c r="O3" s="525"/>
      <c r="P3" s="525"/>
      <c r="Q3" s="525"/>
      <c r="R3" s="525"/>
      <c r="S3" s="525"/>
      <c r="T3" s="525"/>
      <c r="U3" s="525"/>
      <c r="V3" s="525"/>
      <c r="W3" s="525"/>
      <c r="X3" s="525"/>
    </row>
    <row r="4" spans="1:24" x14ac:dyDescent="0.25">
      <c r="A4" s="526"/>
      <c r="B4" s="526"/>
      <c r="C4" s="526"/>
      <c r="D4" s="526"/>
      <c r="E4" s="526"/>
      <c r="F4" s="526"/>
      <c r="G4" s="526"/>
      <c r="H4" s="526"/>
      <c r="I4" s="526"/>
      <c r="J4" s="526"/>
      <c r="K4" s="526"/>
      <c r="L4" s="526"/>
      <c r="M4" s="526"/>
      <c r="N4" s="526"/>
      <c r="O4" s="526"/>
      <c r="P4" s="526"/>
      <c r="Q4" s="526"/>
      <c r="R4" s="526"/>
      <c r="S4" s="526"/>
      <c r="T4" s="526"/>
      <c r="U4" s="526"/>
      <c r="V4" s="526"/>
      <c r="W4" s="526"/>
      <c r="X4" s="526"/>
    </row>
    <row r="5" spans="1:24" x14ac:dyDescent="0.25">
      <c r="A5" s="526"/>
      <c r="B5" s="526"/>
      <c r="C5" s="526"/>
      <c r="D5" s="526"/>
      <c r="E5" s="526"/>
      <c r="F5" s="526"/>
      <c r="G5" s="526"/>
      <c r="H5" s="526"/>
      <c r="I5" s="526"/>
      <c r="J5" s="526"/>
      <c r="K5" s="526"/>
      <c r="L5" s="526"/>
      <c r="M5" s="526"/>
      <c r="N5" s="526"/>
      <c r="O5" s="526"/>
      <c r="P5" s="526"/>
      <c r="Q5" s="526"/>
      <c r="R5" s="526"/>
      <c r="S5" s="526"/>
      <c r="T5" s="526"/>
      <c r="U5" s="526"/>
      <c r="V5" s="526"/>
      <c r="W5" s="526"/>
      <c r="X5" s="526"/>
    </row>
    <row r="6" spans="1:24" x14ac:dyDescent="0.25">
      <c r="A6" s="526"/>
      <c r="B6" s="526"/>
      <c r="C6" s="526"/>
      <c r="D6" s="526"/>
      <c r="E6" s="526"/>
      <c r="F6" s="526"/>
      <c r="G6" s="526"/>
      <c r="H6" s="526"/>
      <c r="I6" s="526"/>
      <c r="J6" s="526"/>
      <c r="K6" s="526"/>
      <c r="L6" s="526"/>
      <c r="M6" s="526"/>
      <c r="N6" s="526"/>
      <c r="O6" s="526"/>
      <c r="P6" s="526"/>
      <c r="Q6" s="526"/>
      <c r="R6" s="526"/>
      <c r="S6" s="526"/>
      <c r="T6" s="526"/>
      <c r="U6" s="526"/>
      <c r="V6" s="526"/>
      <c r="W6" s="526"/>
      <c r="X6" s="526"/>
    </row>
    <row r="7" spans="1:24" x14ac:dyDescent="0.25">
      <c r="A7" s="526"/>
      <c r="B7" s="526"/>
      <c r="C7" s="526"/>
      <c r="D7" s="526"/>
      <c r="E7" s="526"/>
      <c r="F7" s="526"/>
      <c r="G7" s="526"/>
      <c r="H7" s="526"/>
      <c r="I7" s="526"/>
      <c r="J7" s="526"/>
      <c r="K7" s="526"/>
      <c r="L7" s="526"/>
      <c r="M7" s="526"/>
      <c r="N7" s="526"/>
      <c r="O7" s="526"/>
      <c r="P7" s="526"/>
      <c r="Q7" s="526"/>
      <c r="R7" s="526"/>
      <c r="S7" s="526"/>
      <c r="T7" s="526"/>
      <c r="U7" s="526"/>
      <c r="V7" s="526"/>
      <c r="W7" s="526"/>
      <c r="X7" s="526"/>
    </row>
    <row r="8" spans="1:24" x14ac:dyDescent="0.25">
      <c r="A8" s="526"/>
      <c r="B8" s="526"/>
      <c r="C8" s="526"/>
      <c r="D8" s="526"/>
      <c r="E8" s="526"/>
      <c r="F8" s="526"/>
      <c r="G8" s="526"/>
      <c r="H8" s="526"/>
      <c r="I8" s="526"/>
      <c r="J8" s="526"/>
      <c r="K8" s="526"/>
      <c r="L8" s="526"/>
      <c r="M8" s="526"/>
      <c r="N8" s="526"/>
      <c r="O8" s="526"/>
      <c r="P8" s="526"/>
      <c r="Q8" s="526"/>
      <c r="R8" s="526"/>
      <c r="S8" s="526"/>
      <c r="T8" s="526"/>
      <c r="U8" s="526"/>
      <c r="V8" s="526"/>
      <c r="W8" s="526"/>
      <c r="X8" s="526"/>
    </row>
    <row r="9" spans="1:24" x14ac:dyDescent="0.25">
      <c r="A9" s="526"/>
      <c r="B9" s="526"/>
      <c r="C9" s="526"/>
      <c r="D9" s="526"/>
      <c r="E9" s="526"/>
      <c r="F9" s="526"/>
      <c r="G9" s="526"/>
      <c r="H9" s="526"/>
      <c r="I9" s="526"/>
      <c r="J9" s="526"/>
      <c r="K9" s="526"/>
      <c r="L9" s="526"/>
      <c r="M9" s="526"/>
      <c r="N9" s="526"/>
      <c r="O9" s="526"/>
      <c r="P9" s="526"/>
      <c r="Q9" s="526"/>
      <c r="R9" s="526"/>
      <c r="S9" s="526"/>
      <c r="T9" s="526"/>
      <c r="U9" s="526"/>
      <c r="V9" s="526"/>
      <c r="W9" s="526"/>
      <c r="X9" s="526"/>
    </row>
    <row r="10" spans="1:24" x14ac:dyDescent="0.25">
      <c r="A10" s="526"/>
      <c r="B10" s="526"/>
      <c r="C10" s="526"/>
      <c r="D10" s="526"/>
      <c r="E10" s="526"/>
      <c r="F10" s="526"/>
      <c r="G10" s="526"/>
      <c r="H10" s="526"/>
      <c r="I10" s="526"/>
      <c r="J10" s="526"/>
      <c r="K10" s="526"/>
      <c r="L10" s="526"/>
      <c r="M10" s="526"/>
      <c r="N10" s="526"/>
      <c r="O10" s="526"/>
      <c r="P10" s="526"/>
      <c r="Q10" s="526"/>
      <c r="R10" s="526"/>
      <c r="S10" s="526"/>
      <c r="T10" s="526"/>
      <c r="U10" s="526"/>
      <c r="V10" s="526"/>
      <c r="W10" s="526"/>
      <c r="X10" s="526"/>
    </row>
    <row r="11" spans="1:24" x14ac:dyDescent="0.25">
      <c r="A11" s="526"/>
      <c r="B11" s="526"/>
      <c r="C11" s="526"/>
      <c r="D11" s="526"/>
      <c r="E11" s="526"/>
      <c r="F11" s="526"/>
      <c r="G11" s="526"/>
      <c r="H11" s="526"/>
      <c r="I11" s="526"/>
      <c r="J11" s="526"/>
      <c r="K11" s="526"/>
      <c r="L11" s="526"/>
      <c r="M11" s="526"/>
      <c r="N11" s="526"/>
      <c r="O11" s="526"/>
      <c r="P11" s="526"/>
      <c r="Q11" s="526"/>
      <c r="R11" s="526"/>
      <c r="S11" s="526"/>
      <c r="T11" s="526"/>
      <c r="U11" s="526"/>
      <c r="V11" s="526"/>
      <c r="W11" s="526"/>
      <c r="X11" s="526"/>
    </row>
    <row r="12" spans="1:24" x14ac:dyDescent="0.25">
      <c r="A12" s="526"/>
      <c r="B12" s="526"/>
      <c r="C12" s="526"/>
      <c r="D12" s="526"/>
      <c r="E12" s="526"/>
      <c r="F12" s="526"/>
      <c r="G12" s="526"/>
      <c r="H12" s="526"/>
      <c r="I12" s="526"/>
      <c r="J12" s="526"/>
      <c r="K12" s="526"/>
      <c r="L12" s="526"/>
      <c r="M12" s="526"/>
      <c r="N12" s="526"/>
      <c r="O12" s="526"/>
      <c r="P12" s="526"/>
      <c r="Q12" s="526"/>
      <c r="R12" s="526"/>
      <c r="S12" s="526"/>
      <c r="T12" s="526"/>
      <c r="U12" s="526"/>
      <c r="V12" s="526"/>
      <c r="W12" s="526"/>
      <c r="X12" s="526"/>
    </row>
    <row r="13" spans="1:24" x14ac:dyDescent="0.25">
      <c r="A13" s="526"/>
      <c r="B13" s="526"/>
      <c r="C13" s="526"/>
      <c r="D13" s="526"/>
      <c r="E13" s="526"/>
      <c r="F13" s="526"/>
      <c r="G13" s="526"/>
      <c r="H13" s="526"/>
      <c r="I13" s="526"/>
      <c r="J13" s="526"/>
      <c r="K13" s="526"/>
      <c r="L13" s="526"/>
      <c r="M13" s="526"/>
      <c r="N13" s="526"/>
      <c r="O13" s="526"/>
      <c r="P13" s="526"/>
      <c r="Q13" s="526"/>
      <c r="R13" s="526"/>
      <c r="S13" s="526"/>
      <c r="T13" s="526"/>
      <c r="U13" s="526"/>
      <c r="V13" s="526"/>
      <c r="W13" s="526"/>
      <c r="X13" s="526"/>
    </row>
    <row r="14" spans="1:24" x14ac:dyDescent="0.25">
      <c r="A14" s="526"/>
      <c r="B14" s="526"/>
      <c r="C14" s="526"/>
      <c r="D14" s="526"/>
      <c r="E14" s="526"/>
      <c r="F14" s="526"/>
      <c r="G14" s="526"/>
      <c r="H14" s="526"/>
      <c r="I14" s="526"/>
      <c r="J14" s="526"/>
      <c r="K14" s="526"/>
      <c r="L14" s="526"/>
      <c r="M14" s="526"/>
      <c r="N14" s="526"/>
      <c r="O14" s="526"/>
      <c r="P14" s="526"/>
      <c r="Q14" s="526"/>
      <c r="R14" s="526"/>
      <c r="S14" s="526"/>
      <c r="T14" s="526"/>
      <c r="U14" s="526"/>
      <c r="V14" s="526"/>
      <c r="W14" s="526"/>
      <c r="X14" s="526"/>
    </row>
    <row r="15" spans="1:24" x14ac:dyDescent="0.25">
      <c r="A15" s="526"/>
      <c r="B15" s="526"/>
      <c r="C15" s="526"/>
      <c r="D15" s="526"/>
      <c r="E15" s="526"/>
      <c r="F15" s="526"/>
      <c r="G15" s="526"/>
      <c r="H15" s="526"/>
      <c r="I15" s="526"/>
      <c r="J15" s="526"/>
      <c r="K15" s="526"/>
      <c r="L15" s="526"/>
      <c r="M15" s="526"/>
      <c r="N15" s="526"/>
      <c r="O15" s="526"/>
      <c r="P15" s="526"/>
      <c r="Q15" s="526"/>
      <c r="R15" s="526"/>
      <c r="S15" s="526"/>
      <c r="T15" s="526"/>
      <c r="U15" s="526"/>
      <c r="V15" s="526"/>
      <c r="W15" s="526"/>
      <c r="X15" s="526"/>
    </row>
    <row r="16" spans="1:24" x14ac:dyDescent="0.25">
      <c r="A16" s="526"/>
      <c r="B16" s="526"/>
      <c r="C16" s="526"/>
      <c r="D16" s="526"/>
      <c r="E16" s="526"/>
      <c r="F16" s="526"/>
      <c r="G16" s="526"/>
      <c r="H16" s="526"/>
      <c r="I16" s="526"/>
      <c r="J16" s="526"/>
      <c r="K16" s="526"/>
      <c r="L16" s="526"/>
      <c r="M16" s="526"/>
      <c r="N16" s="526"/>
      <c r="O16" s="526"/>
      <c r="P16" s="526"/>
      <c r="Q16" s="526"/>
      <c r="R16" s="526"/>
      <c r="S16" s="526"/>
      <c r="T16" s="526"/>
      <c r="U16" s="526"/>
      <c r="V16" s="526"/>
      <c r="W16" s="526"/>
      <c r="X16" s="526"/>
    </row>
    <row r="17" spans="1:24" x14ac:dyDescent="0.25">
      <c r="A17" s="526"/>
      <c r="B17" s="526"/>
      <c r="C17" s="526"/>
      <c r="D17" s="526"/>
      <c r="E17" s="526"/>
      <c r="F17" s="526"/>
      <c r="G17" s="526"/>
      <c r="H17" s="526"/>
      <c r="I17" s="526"/>
      <c r="J17" s="526"/>
      <c r="K17" s="526"/>
      <c r="L17" s="526"/>
      <c r="M17" s="526"/>
      <c r="N17" s="526"/>
      <c r="O17" s="526"/>
      <c r="P17" s="526"/>
      <c r="Q17" s="526"/>
      <c r="R17" s="526"/>
      <c r="S17" s="526"/>
      <c r="T17" s="526"/>
      <c r="U17" s="526"/>
      <c r="V17" s="526"/>
      <c r="W17" s="526"/>
      <c r="X17" s="526"/>
    </row>
    <row r="18" spans="1:24" x14ac:dyDescent="0.25">
      <c r="A18" s="526"/>
      <c r="B18" s="526"/>
      <c r="C18" s="526"/>
      <c r="D18" s="526"/>
      <c r="E18" s="526"/>
      <c r="F18" s="526"/>
      <c r="G18" s="526"/>
      <c r="H18" s="526"/>
      <c r="I18" s="526"/>
      <c r="J18" s="526"/>
      <c r="K18" s="526"/>
      <c r="L18" s="526"/>
      <c r="M18" s="526"/>
      <c r="N18" s="526"/>
      <c r="O18" s="526"/>
      <c r="P18" s="526"/>
      <c r="Q18" s="526"/>
      <c r="R18" s="526"/>
      <c r="S18" s="526"/>
      <c r="T18" s="526"/>
      <c r="U18" s="526"/>
      <c r="V18" s="526"/>
      <c r="W18" s="526"/>
      <c r="X18" s="526"/>
    </row>
    <row r="19" spans="1:24" x14ac:dyDescent="0.25">
      <c r="A19" s="526"/>
      <c r="B19" s="526"/>
      <c r="C19" s="526"/>
      <c r="D19" s="526"/>
      <c r="E19" s="526"/>
      <c r="F19" s="526"/>
      <c r="G19" s="526"/>
      <c r="H19" s="526"/>
      <c r="I19" s="526"/>
      <c r="J19" s="526"/>
      <c r="K19" s="526"/>
      <c r="L19" s="526"/>
      <c r="M19" s="526"/>
      <c r="N19" s="526"/>
      <c r="O19" s="526"/>
      <c r="P19" s="526"/>
      <c r="Q19" s="526"/>
      <c r="R19" s="526"/>
      <c r="S19" s="526"/>
      <c r="T19" s="526"/>
      <c r="U19" s="526"/>
      <c r="V19" s="526"/>
      <c r="W19" s="526"/>
      <c r="X19" s="526"/>
    </row>
    <row r="20" spans="1:24" x14ac:dyDescent="0.25">
      <c r="A20" s="526"/>
      <c r="B20" s="526"/>
      <c r="C20" s="526"/>
      <c r="D20" s="526"/>
      <c r="E20" s="526"/>
      <c r="F20" s="526"/>
      <c r="G20" s="526"/>
      <c r="H20" s="526"/>
      <c r="I20" s="526"/>
      <c r="J20" s="526"/>
      <c r="K20" s="526"/>
      <c r="L20" s="526"/>
      <c r="M20" s="526"/>
      <c r="N20" s="526"/>
      <c r="O20" s="526"/>
      <c r="P20" s="526"/>
      <c r="Q20" s="526"/>
      <c r="R20" s="526"/>
      <c r="S20" s="526"/>
      <c r="T20" s="526"/>
      <c r="U20" s="526"/>
      <c r="V20" s="526"/>
      <c r="W20" s="526"/>
      <c r="X20" s="526"/>
    </row>
    <row r="21" spans="1:24" x14ac:dyDescent="0.25">
      <c r="A21" s="526"/>
      <c r="B21" s="526"/>
      <c r="C21" s="526"/>
      <c r="D21" s="526"/>
      <c r="E21" s="526"/>
      <c r="F21" s="526"/>
      <c r="G21" s="526"/>
      <c r="H21" s="526"/>
      <c r="I21" s="526"/>
      <c r="J21" s="526"/>
      <c r="K21" s="526"/>
      <c r="L21" s="526"/>
      <c r="M21" s="526"/>
      <c r="N21" s="526"/>
      <c r="O21" s="526"/>
      <c r="P21" s="526"/>
      <c r="Q21" s="526"/>
      <c r="R21" s="526"/>
      <c r="S21" s="526"/>
      <c r="T21" s="526"/>
      <c r="U21" s="526"/>
      <c r="V21" s="526"/>
      <c r="W21" s="526"/>
      <c r="X21" s="526"/>
    </row>
    <row r="22" spans="1:24" x14ac:dyDescent="0.25">
      <c r="A22" s="526"/>
      <c r="B22" s="526"/>
      <c r="C22" s="526"/>
      <c r="D22" s="526"/>
      <c r="E22" s="526"/>
      <c r="F22" s="526"/>
      <c r="G22" s="526"/>
      <c r="H22" s="526"/>
      <c r="I22" s="526"/>
      <c r="J22" s="526"/>
      <c r="K22" s="526"/>
      <c r="L22" s="526"/>
      <c r="M22" s="526"/>
      <c r="N22" s="526"/>
      <c r="O22" s="526"/>
      <c r="P22" s="526"/>
      <c r="Q22" s="526"/>
      <c r="R22" s="526"/>
      <c r="S22" s="526"/>
      <c r="T22" s="526"/>
      <c r="U22" s="526"/>
      <c r="V22" s="526"/>
      <c r="W22" s="526"/>
      <c r="X22" s="526"/>
    </row>
    <row r="23" spans="1:24" x14ac:dyDescent="0.25">
      <c r="A23" s="526"/>
      <c r="B23" s="526"/>
      <c r="C23" s="526"/>
      <c r="D23" s="526"/>
      <c r="E23" s="526"/>
      <c r="F23" s="526"/>
      <c r="G23" s="526"/>
      <c r="H23" s="526"/>
      <c r="I23" s="526"/>
      <c r="J23" s="526"/>
      <c r="K23" s="526"/>
      <c r="L23" s="526"/>
      <c r="M23" s="526"/>
      <c r="N23" s="526"/>
      <c r="O23" s="526"/>
      <c r="P23" s="526"/>
      <c r="Q23" s="526"/>
      <c r="R23" s="526"/>
      <c r="S23" s="526"/>
      <c r="T23" s="526"/>
      <c r="U23" s="526"/>
      <c r="V23" s="526"/>
      <c r="W23" s="526"/>
      <c r="X23" s="526"/>
    </row>
    <row r="24" spans="1:24" x14ac:dyDescent="0.25">
      <c r="A24" s="526"/>
      <c r="B24" s="526"/>
      <c r="C24" s="526"/>
      <c r="D24" s="526"/>
      <c r="E24" s="526"/>
      <c r="F24" s="526"/>
      <c r="G24" s="526"/>
      <c r="H24" s="526"/>
      <c r="I24" s="526"/>
      <c r="J24" s="526"/>
      <c r="K24" s="526"/>
      <c r="L24" s="526"/>
      <c r="M24" s="526"/>
      <c r="N24" s="526"/>
      <c r="O24" s="526"/>
      <c r="P24" s="526"/>
      <c r="Q24" s="526"/>
      <c r="R24" s="526"/>
      <c r="S24" s="526"/>
      <c r="T24" s="526"/>
      <c r="U24" s="526"/>
      <c r="V24" s="526"/>
      <c r="W24" s="526"/>
      <c r="X24" s="526"/>
    </row>
    <row r="25" spans="1:24" x14ac:dyDescent="0.25">
      <c r="A25" s="526"/>
      <c r="B25" s="526"/>
      <c r="C25" s="526"/>
      <c r="D25" s="526"/>
      <c r="E25" s="526"/>
      <c r="F25" s="526"/>
      <c r="G25" s="526"/>
      <c r="H25" s="526"/>
      <c r="I25" s="526"/>
      <c r="J25" s="526"/>
      <c r="K25" s="526"/>
      <c r="L25" s="526"/>
      <c r="M25" s="526"/>
      <c r="N25" s="526"/>
      <c r="O25" s="526"/>
      <c r="P25" s="526"/>
      <c r="Q25" s="526"/>
      <c r="R25" s="526"/>
      <c r="S25" s="526"/>
      <c r="T25" s="526"/>
      <c r="U25" s="526"/>
      <c r="V25" s="526"/>
      <c r="W25" s="526"/>
      <c r="X25" s="526"/>
    </row>
    <row r="26" spans="1:24" x14ac:dyDescent="0.25">
      <c r="A26" s="526"/>
      <c r="B26" s="526"/>
      <c r="C26" s="526"/>
      <c r="D26" s="526"/>
      <c r="E26" s="526"/>
      <c r="F26" s="526"/>
      <c r="G26" s="526"/>
      <c r="H26" s="526"/>
      <c r="I26" s="526"/>
      <c r="J26" s="526"/>
      <c r="K26" s="526"/>
      <c r="L26" s="526"/>
      <c r="M26" s="526"/>
      <c r="N26" s="526"/>
      <c r="O26" s="526"/>
      <c r="P26" s="526"/>
      <c r="Q26" s="526"/>
      <c r="R26" s="526"/>
      <c r="S26" s="526"/>
      <c r="T26" s="526"/>
      <c r="U26" s="526"/>
      <c r="V26" s="526"/>
      <c r="W26" s="526"/>
      <c r="X26" s="526"/>
    </row>
    <row r="27" spans="1:24" x14ac:dyDescent="0.25">
      <c r="A27" s="526"/>
      <c r="B27" s="526"/>
      <c r="C27" s="526"/>
      <c r="D27" s="526"/>
      <c r="E27" s="526"/>
      <c r="F27" s="526"/>
      <c r="G27" s="526"/>
      <c r="H27" s="526"/>
      <c r="I27" s="526"/>
      <c r="J27" s="526"/>
      <c r="K27" s="526"/>
      <c r="L27" s="526"/>
      <c r="M27" s="526"/>
      <c r="N27" s="526"/>
      <c r="O27" s="526"/>
      <c r="P27" s="526"/>
      <c r="Q27" s="526"/>
      <c r="R27" s="526"/>
      <c r="S27" s="526"/>
      <c r="T27" s="526"/>
      <c r="U27" s="526"/>
      <c r="V27" s="526"/>
      <c r="W27" s="526"/>
      <c r="X27" s="526"/>
    </row>
    <row r="28" spans="1:24" x14ac:dyDescent="0.25">
      <c r="A28" s="526"/>
      <c r="B28" s="526"/>
      <c r="C28" s="526"/>
      <c r="D28" s="526"/>
      <c r="E28" s="526"/>
      <c r="F28" s="526"/>
      <c r="G28" s="526"/>
      <c r="H28" s="526"/>
      <c r="I28" s="526"/>
      <c r="J28" s="526"/>
      <c r="K28" s="526"/>
      <c r="L28" s="526"/>
      <c r="M28" s="526"/>
      <c r="N28" s="526"/>
      <c r="O28" s="526"/>
      <c r="P28" s="526"/>
      <c r="Q28" s="526"/>
      <c r="R28" s="526"/>
      <c r="S28" s="526"/>
      <c r="T28" s="526"/>
      <c r="U28" s="526"/>
      <c r="V28" s="526"/>
      <c r="W28" s="526"/>
      <c r="X28" s="526"/>
    </row>
    <row r="29" spans="1:24" x14ac:dyDescent="0.25">
      <c r="A29" s="526"/>
      <c r="B29" s="526"/>
      <c r="C29" s="526"/>
      <c r="D29" s="526"/>
      <c r="E29" s="526"/>
      <c r="F29" s="526"/>
      <c r="G29" s="526"/>
      <c r="H29" s="526"/>
      <c r="I29" s="526"/>
      <c r="J29" s="526"/>
      <c r="K29" s="526"/>
      <c r="L29" s="526"/>
      <c r="M29" s="526"/>
      <c r="N29" s="526"/>
      <c r="O29" s="526"/>
      <c r="P29" s="526"/>
      <c r="Q29" s="526"/>
      <c r="R29" s="526"/>
      <c r="S29" s="526"/>
      <c r="T29" s="526"/>
      <c r="U29" s="526"/>
      <c r="V29" s="526"/>
      <c r="W29" s="526"/>
      <c r="X29" s="526"/>
    </row>
    <row r="30" spans="1:24" x14ac:dyDescent="0.25">
      <c r="A30" s="526"/>
      <c r="B30" s="526"/>
      <c r="C30" s="526"/>
      <c r="D30" s="526"/>
      <c r="E30" s="526"/>
      <c r="F30" s="526"/>
      <c r="G30" s="526"/>
      <c r="H30" s="526"/>
      <c r="I30" s="526"/>
      <c r="J30" s="526"/>
      <c r="K30" s="526"/>
      <c r="L30" s="526"/>
      <c r="M30" s="526"/>
      <c r="N30" s="526"/>
      <c r="O30" s="526"/>
      <c r="P30" s="526"/>
      <c r="Q30" s="526"/>
      <c r="R30" s="526"/>
      <c r="S30" s="526"/>
      <c r="T30" s="526"/>
      <c r="U30" s="526"/>
      <c r="V30" s="526"/>
      <c r="W30" s="526"/>
      <c r="X30" s="526"/>
    </row>
    <row r="31" spans="1:24" x14ac:dyDescent="0.25">
      <c r="A31" s="526"/>
      <c r="B31" s="526"/>
      <c r="C31" s="526"/>
      <c r="D31" s="526"/>
      <c r="E31" s="526"/>
      <c r="F31" s="526"/>
      <c r="G31" s="526"/>
      <c r="H31" s="526"/>
      <c r="I31" s="526"/>
      <c r="J31" s="526"/>
      <c r="K31" s="526"/>
      <c r="L31" s="526"/>
      <c r="M31" s="526"/>
      <c r="N31" s="526"/>
      <c r="O31" s="526"/>
      <c r="P31" s="526"/>
      <c r="Q31" s="526"/>
      <c r="R31" s="526"/>
      <c r="S31" s="526"/>
      <c r="T31" s="526"/>
      <c r="U31" s="526"/>
      <c r="V31" s="526"/>
      <c r="W31" s="526"/>
      <c r="X31" s="526"/>
    </row>
    <row r="32" spans="1:24" x14ac:dyDescent="0.25">
      <c r="A32" s="526"/>
      <c r="B32" s="526"/>
      <c r="C32" s="526"/>
      <c r="D32" s="526"/>
      <c r="E32" s="526"/>
      <c r="F32" s="526"/>
      <c r="G32" s="526"/>
      <c r="H32" s="526"/>
      <c r="I32" s="526"/>
      <c r="J32" s="526"/>
      <c r="K32" s="526"/>
      <c r="L32" s="526"/>
      <c r="M32" s="526"/>
      <c r="N32" s="526"/>
      <c r="O32" s="526"/>
      <c r="P32" s="526"/>
      <c r="Q32" s="526"/>
      <c r="R32" s="526"/>
      <c r="S32" s="526"/>
      <c r="T32" s="526"/>
      <c r="U32" s="526"/>
      <c r="V32" s="526"/>
      <c r="W32" s="526"/>
      <c r="X32" s="526"/>
    </row>
    <row r="33" spans="1:24" x14ac:dyDescent="0.25">
      <c r="A33" s="526"/>
      <c r="B33" s="526"/>
      <c r="C33" s="526"/>
      <c r="D33" s="526"/>
      <c r="E33" s="526"/>
      <c r="F33" s="526"/>
      <c r="G33" s="526"/>
      <c r="H33" s="526"/>
      <c r="I33" s="526"/>
      <c r="J33" s="526"/>
      <c r="K33" s="526"/>
      <c r="L33" s="526"/>
      <c r="M33" s="526"/>
      <c r="N33" s="526"/>
      <c r="O33" s="526"/>
      <c r="P33" s="526"/>
      <c r="Q33" s="526"/>
      <c r="R33" s="526"/>
      <c r="S33" s="526"/>
      <c r="T33" s="526"/>
      <c r="U33" s="526"/>
      <c r="V33" s="526"/>
      <c r="W33" s="526"/>
      <c r="X33" s="526"/>
    </row>
    <row r="34" spans="1:24" x14ac:dyDescent="0.25">
      <c r="A34" s="526"/>
      <c r="B34" s="526"/>
      <c r="C34" s="526"/>
      <c r="D34" s="526"/>
      <c r="E34" s="526"/>
      <c r="F34" s="526"/>
      <c r="G34" s="526"/>
      <c r="H34" s="526"/>
      <c r="I34" s="526"/>
      <c r="J34" s="526"/>
      <c r="K34" s="526"/>
      <c r="L34" s="526"/>
      <c r="M34" s="526"/>
      <c r="N34" s="526"/>
      <c r="O34" s="526"/>
      <c r="P34" s="526"/>
      <c r="Q34" s="526"/>
      <c r="R34" s="526"/>
      <c r="S34" s="526"/>
      <c r="T34" s="526"/>
      <c r="U34" s="526"/>
      <c r="V34" s="526"/>
      <c r="W34" s="526"/>
      <c r="X34" s="526"/>
    </row>
    <row r="35" spans="1:24" x14ac:dyDescent="0.25">
      <c r="A35" s="526"/>
      <c r="B35" s="526"/>
      <c r="C35" s="526"/>
      <c r="D35" s="526"/>
      <c r="E35" s="526"/>
      <c r="F35" s="526"/>
      <c r="G35" s="526"/>
      <c r="H35" s="526"/>
      <c r="I35" s="526"/>
      <c r="J35" s="526"/>
      <c r="K35" s="526"/>
      <c r="L35" s="526"/>
      <c r="M35" s="526"/>
      <c r="N35" s="526"/>
      <c r="O35" s="526"/>
      <c r="P35" s="526"/>
      <c r="Q35" s="526"/>
      <c r="R35" s="526"/>
      <c r="S35" s="526"/>
      <c r="T35" s="526"/>
      <c r="U35" s="526"/>
      <c r="V35" s="526"/>
      <c r="W35" s="526"/>
      <c r="X35" s="526"/>
    </row>
    <row r="36" spans="1:24" x14ac:dyDescent="0.25">
      <c r="A36" s="526"/>
      <c r="B36" s="526"/>
      <c r="C36" s="526"/>
      <c r="D36" s="526"/>
      <c r="E36" s="526"/>
      <c r="F36" s="526"/>
      <c r="G36" s="526"/>
      <c r="H36" s="526"/>
      <c r="I36" s="526"/>
      <c r="J36" s="526"/>
      <c r="K36" s="526"/>
      <c r="L36" s="526"/>
      <c r="M36" s="526"/>
      <c r="N36" s="526"/>
      <c r="O36" s="526"/>
      <c r="P36" s="526"/>
      <c r="Q36" s="526"/>
      <c r="R36" s="526"/>
      <c r="S36" s="526"/>
      <c r="T36" s="526"/>
      <c r="U36" s="526"/>
      <c r="V36" s="526"/>
      <c r="W36" s="526"/>
      <c r="X36" s="526"/>
    </row>
    <row r="37" spans="1:24" x14ac:dyDescent="0.25">
      <c r="A37" s="526"/>
      <c r="B37" s="526"/>
      <c r="C37" s="526"/>
      <c r="D37" s="526"/>
      <c r="E37" s="526"/>
      <c r="F37" s="526"/>
      <c r="G37" s="526"/>
      <c r="H37" s="526"/>
      <c r="I37" s="526"/>
      <c r="J37" s="526"/>
      <c r="K37" s="526"/>
      <c r="L37" s="526"/>
      <c r="M37" s="526"/>
      <c r="N37" s="526"/>
      <c r="O37" s="526"/>
      <c r="P37" s="526"/>
      <c r="Q37" s="526"/>
      <c r="R37" s="526"/>
      <c r="S37" s="526"/>
      <c r="T37" s="526"/>
      <c r="U37" s="526"/>
      <c r="V37" s="526"/>
      <c r="W37" s="526"/>
      <c r="X37" s="526"/>
    </row>
    <row r="38" spans="1:24" x14ac:dyDescent="0.25">
      <c r="A38" s="526"/>
      <c r="B38" s="526"/>
      <c r="C38" s="526"/>
      <c r="D38" s="526"/>
      <c r="E38" s="526"/>
      <c r="F38" s="526"/>
      <c r="G38" s="526"/>
      <c r="H38" s="526"/>
      <c r="I38" s="526"/>
      <c r="J38" s="526"/>
      <c r="K38" s="526"/>
      <c r="L38" s="526"/>
      <c r="M38" s="526"/>
      <c r="N38" s="526"/>
      <c r="O38" s="526"/>
      <c r="P38" s="526"/>
      <c r="Q38" s="526"/>
      <c r="R38" s="526"/>
      <c r="S38" s="526"/>
      <c r="T38" s="526"/>
      <c r="U38" s="526"/>
      <c r="V38" s="526"/>
      <c r="W38" s="526"/>
      <c r="X38" s="526"/>
    </row>
    <row r="39" spans="1:24" x14ac:dyDescent="0.25">
      <c r="A39" s="526"/>
      <c r="B39" s="526"/>
      <c r="C39" s="526"/>
      <c r="D39" s="526"/>
      <c r="E39" s="526"/>
      <c r="F39" s="526"/>
      <c r="G39" s="526"/>
      <c r="H39" s="526"/>
      <c r="I39" s="526"/>
      <c r="J39" s="526"/>
      <c r="K39" s="526"/>
      <c r="L39" s="526"/>
      <c r="M39" s="526"/>
      <c r="N39" s="526"/>
      <c r="O39" s="526"/>
      <c r="P39" s="526"/>
      <c r="Q39" s="526"/>
      <c r="R39" s="526"/>
      <c r="S39" s="526"/>
      <c r="T39" s="526"/>
      <c r="U39" s="526"/>
      <c r="V39" s="526"/>
      <c r="W39" s="526"/>
      <c r="X39" s="526"/>
    </row>
    <row r="40" spans="1:24" x14ac:dyDescent="0.25">
      <c r="A40" s="526"/>
      <c r="B40" s="526"/>
      <c r="C40" s="526"/>
      <c r="D40" s="526"/>
      <c r="E40" s="526"/>
      <c r="F40" s="526"/>
      <c r="G40" s="526"/>
      <c r="H40" s="526"/>
      <c r="I40" s="526"/>
      <c r="J40" s="526"/>
      <c r="K40" s="526"/>
      <c r="L40" s="526"/>
      <c r="M40" s="526"/>
      <c r="N40" s="526"/>
      <c r="O40" s="526"/>
      <c r="P40" s="526"/>
      <c r="Q40" s="526"/>
      <c r="R40" s="526"/>
      <c r="S40" s="526"/>
      <c r="T40" s="526"/>
      <c r="U40" s="526"/>
      <c r="V40" s="526"/>
      <c r="W40" s="526"/>
      <c r="X40" s="526"/>
    </row>
    <row r="41" spans="1:24" x14ac:dyDescent="0.25">
      <c r="A41" s="526"/>
      <c r="B41" s="526"/>
      <c r="C41" s="526"/>
      <c r="D41" s="526"/>
      <c r="E41" s="526"/>
      <c r="F41" s="526"/>
      <c r="G41" s="526"/>
      <c r="H41" s="526"/>
      <c r="I41" s="526"/>
      <c r="J41" s="526"/>
      <c r="K41" s="526"/>
      <c r="L41" s="526"/>
      <c r="M41" s="526"/>
      <c r="N41" s="526"/>
      <c r="O41" s="526"/>
      <c r="P41" s="526"/>
      <c r="Q41" s="526"/>
      <c r="R41" s="526"/>
      <c r="S41" s="526"/>
      <c r="T41" s="526"/>
      <c r="U41" s="526"/>
      <c r="V41" s="526"/>
      <c r="W41" s="526"/>
      <c r="X41" s="526"/>
    </row>
    <row r="42" spans="1:24" x14ac:dyDescent="0.25">
      <c r="A42" s="526"/>
      <c r="B42" s="526"/>
      <c r="C42" s="526"/>
      <c r="D42" s="526"/>
      <c r="E42" s="526"/>
      <c r="F42" s="526"/>
      <c r="G42" s="526"/>
      <c r="H42" s="526"/>
      <c r="I42" s="526"/>
      <c r="J42" s="526"/>
      <c r="K42" s="526"/>
      <c r="L42" s="526"/>
      <c r="M42" s="526"/>
      <c r="N42" s="526"/>
      <c r="O42" s="526"/>
      <c r="P42" s="526"/>
      <c r="Q42" s="526"/>
      <c r="R42" s="526"/>
      <c r="S42" s="526"/>
      <c r="T42" s="526"/>
      <c r="U42" s="526"/>
      <c r="V42" s="526"/>
      <c r="W42" s="526"/>
      <c r="X42" s="526"/>
    </row>
    <row r="43" spans="1:24" x14ac:dyDescent="0.25">
      <c r="A43" s="526"/>
      <c r="B43" s="526"/>
      <c r="C43" s="526"/>
      <c r="D43" s="526"/>
      <c r="E43" s="526"/>
      <c r="F43" s="526"/>
      <c r="G43" s="526"/>
      <c r="H43" s="526"/>
      <c r="I43" s="526"/>
      <c r="J43" s="526"/>
      <c r="K43" s="526"/>
      <c r="L43" s="526"/>
      <c r="M43" s="526"/>
      <c r="N43" s="526"/>
      <c r="O43" s="526"/>
      <c r="P43" s="526"/>
      <c r="Q43" s="526"/>
      <c r="R43" s="526"/>
      <c r="S43" s="526"/>
      <c r="T43" s="526"/>
      <c r="U43" s="526"/>
      <c r="V43" s="526"/>
      <c r="W43" s="526"/>
      <c r="X43" s="526"/>
    </row>
    <row r="44" spans="1:24" x14ac:dyDescent="0.25">
      <c r="A44" s="526"/>
      <c r="B44" s="526"/>
      <c r="C44" s="526"/>
      <c r="D44" s="526"/>
      <c r="E44" s="526"/>
      <c r="F44" s="526"/>
      <c r="G44" s="526"/>
      <c r="H44" s="526"/>
      <c r="I44" s="526"/>
      <c r="J44" s="526"/>
      <c r="K44" s="526"/>
      <c r="L44" s="526"/>
      <c r="M44" s="526"/>
      <c r="N44" s="526"/>
      <c r="O44" s="526"/>
      <c r="P44" s="526"/>
      <c r="Q44" s="526"/>
      <c r="R44" s="526"/>
      <c r="S44" s="526"/>
      <c r="T44" s="526"/>
      <c r="U44" s="526"/>
      <c r="V44" s="526"/>
      <c r="W44" s="526"/>
      <c r="X44" s="526"/>
    </row>
    <row r="45" spans="1:24" x14ac:dyDescent="0.25">
      <c r="A45" s="526"/>
      <c r="B45" s="526"/>
      <c r="C45" s="526"/>
      <c r="D45" s="526"/>
      <c r="E45" s="526"/>
      <c r="F45" s="526"/>
      <c r="G45" s="526"/>
      <c r="H45" s="526"/>
      <c r="I45" s="526"/>
      <c r="J45" s="526"/>
      <c r="K45" s="526"/>
      <c r="L45" s="526"/>
      <c r="M45" s="526"/>
      <c r="N45" s="526"/>
      <c r="O45" s="526"/>
      <c r="P45" s="526"/>
      <c r="Q45" s="526"/>
      <c r="R45" s="526"/>
      <c r="S45" s="526"/>
      <c r="T45" s="526"/>
      <c r="U45" s="526"/>
      <c r="V45" s="526"/>
      <c r="W45" s="526"/>
      <c r="X45" s="526"/>
    </row>
    <row r="46" spans="1:24" x14ac:dyDescent="0.25">
      <c r="A46" s="526"/>
      <c r="B46" s="526"/>
      <c r="C46" s="526"/>
      <c r="D46" s="526"/>
      <c r="E46" s="526"/>
      <c r="F46" s="526"/>
      <c r="G46" s="526"/>
      <c r="H46" s="526"/>
      <c r="I46" s="526"/>
      <c r="J46" s="526"/>
      <c r="K46" s="526"/>
      <c r="L46" s="526"/>
      <c r="M46" s="526"/>
      <c r="N46" s="526"/>
      <c r="O46" s="526"/>
      <c r="P46" s="526"/>
      <c r="Q46" s="526"/>
      <c r="R46" s="526"/>
      <c r="S46" s="526"/>
      <c r="T46" s="526"/>
      <c r="U46" s="526"/>
      <c r="V46" s="526"/>
      <c r="W46" s="526"/>
      <c r="X46" s="526"/>
    </row>
    <row r="47" spans="1:24" x14ac:dyDescent="0.25">
      <c r="A47" s="526"/>
      <c r="B47" s="526"/>
      <c r="C47" s="526"/>
      <c r="D47" s="526"/>
      <c r="E47" s="526"/>
      <c r="F47" s="526"/>
      <c r="G47" s="526"/>
      <c r="H47" s="526"/>
      <c r="I47" s="526"/>
      <c r="J47" s="526"/>
      <c r="K47" s="526"/>
      <c r="L47" s="526"/>
      <c r="M47" s="526"/>
      <c r="N47" s="526"/>
      <c r="O47" s="526"/>
      <c r="P47" s="526"/>
      <c r="Q47" s="526"/>
      <c r="R47" s="526"/>
      <c r="S47" s="526"/>
      <c r="T47" s="526"/>
      <c r="U47" s="526"/>
      <c r="V47" s="526"/>
      <c r="W47" s="526"/>
      <c r="X47" s="526"/>
    </row>
    <row r="48" spans="1:24" x14ac:dyDescent="0.25">
      <c r="A48" s="526"/>
      <c r="B48" s="526"/>
      <c r="C48" s="526"/>
      <c r="D48" s="526"/>
      <c r="E48" s="526"/>
      <c r="F48" s="526"/>
      <c r="G48" s="526"/>
      <c r="H48" s="526"/>
      <c r="I48" s="526"/>
      <c r="J48" s="526"/>
      <c r="K48" s="526"/>
      <c r="L48" s="526"/>
      <c r="M48" s="526"/>
      <c r="N48" s="526"/>
      <c r="O48" s="526"/>
      <c r="P48" s="526"/>
      <c r="Q48" s="526"/>
      <c r="R48" s="526"/>
      <c r="S48" s="526"/>
      <c r="T48" s="526"/>
      <c r="U48" s="526"/>
      <c r="V48" s="526"/>
      <c r="W48" s="526"/>
      <c r="X48" s="526"/>
    </row>
    <row r="49" spans="1:24" x14ac:dyDescent="0.25">
      <c r="A49" s="526"/>
      <c r="B49" s="526"/>
      <c r="C49" s="526"/>
      <c r="D49" s="526"/>
      <c r="E49" s="526"/>
      <c r="F49" s="526"/>
      <c r="G49" s="526"/>
      <c r="H49" s="526"/>
      <c r="I49" s="526"/>
      <c r="J49" s="526"/>
      <c r="K49" s="526"/>
      <c r="L49" s="526"/>
      <c r="M49" s="526"/>
      <c r="N49" s="526"/>
      <c r="O49" s="526"/>
      <c r="P49" s="526"/>
      <c r="Q49" s="526"/>
      <c r="R49" s="526"/>
      <c r="S49" s="526"/>
      <c r="T49" s="526"/>
      <c r="U49" s="526"/>
      <c r="V49" s="526"/>
      <c r="W49" s="526"/>
      <c r="X49" s="526"/>
    </row>
    <row r="50" spans="1:24" x14ac:dyDescent="0.25">
      <c r="A50" s="526"/>
      <c r="B50" s="526"/>
      <c r="C50" s="526"/>
      <c r="D50" s="526"/>
      <c r="E50" s="526"/>
      <c r="F50" s="526"/>
      <c r="G50" s="526"/>
      <c r="H50" s="526"/>
      <c r="I50" s="526"/>
      <c r="J50" s="526"/>
      <c r="K50" s="526"/>
      <c r="L50" s="526"/>
      <c r="M50" s="526"/>
      <c r="N50" s="526"/>
      <c r="O50" s="526"/>
      <c r="P50" s="526"/>
      <c r="Q50" s="526"/>
      <c r="R50" s="526"/>
      <c r="S50" s="526"/>
      <c r="T50" s="526"/>
      <c r="U50" s="526"/>
      <c r="V50" s="526"/>
      <c r="W50" s="526"/>
      <c r="X50" s="526"/>
    </row>
    <row r="51" spans="1:24" x14ac:dyDescent="0.25">
      <c r="A51" s="526"/>
      <c r="B51" s="526"/>
      <c r="C51" s="526"/>
      <c r="D51" s="526"/>
      <c r="E51" s="526"/>
      <c r="F51" s="526"/>
      <c r="G51" s="526"/>
      <c r="H51" s="526"/>
      <c r="I51" s="526"/>
      <c r="J51" s="526"/>
      <c r="K51" s="526"/>
      <c r="L51" s="526"/>
      <c r="M51" s="526"/>
      <c r="N51" s="526"/>
      <c r="O51" s="526"/>
      <c r="P51" s="526"/>
      <c r="Q51" s="526"/>
      <c r="R51" s="526"/>
      <c r="S51" s="526"/>
      <c r="T51" s="526"/>
      <c r="U51" s="526"/>
      <c r="V51" s="526"/>
      <c r="W51" s="526"/>
      <c r="X51" s="526"/>
    </row>
    <row r="52" spans="1:24" x14ac:dyDescent="0.25">
      <c r="A52" s="526"/>
      <c r="B52" s="526"/>
      <c r="C52" s="526"/>
      <c r="D52" s="526"/>
      <c r="E52" s="526"/>
      <c r="F52" s="526"/>
      <c r="G52" s="526"/>
      <c r="H52" s="526"/>
      <c r="I52" s="526"/>
      <c r="J52" s="526"/>
      <c r="K52" s="526"/>
      <c r="L52" s="526"/>
      <c r="M52" s="526"/>
      <c r="N52" s="526"/>
      <c r="O52" s="526"/>
      <c r="P52" s="526"/>
      <c r="Q52" s="526"/>
      <c r="R52" s="526"/>
      <c r="S52" s="526"/>
      <c r="T52" s="526"/>
      <c r="U52" s="526"/>
      <c r="V52" s="526"/>
      <c r="W52" s="526"/>
      <c r="X52" s="526"/>
    </row>
    <row r="53" spans="1:24" x14ac:dyDescent="0.25">
      <c r="A53" s="526"/>
      <c r="B53" s="526"/>
      <c r="C53" s="526"/>
      <c r="D53" s="526"/>
      <c r="E53" s="526"/>
      <c r="F53" s="526"/>
      <c r="G53" s="526"/>
      <c r="H53" s="526"/>
      <c r="I53" s="526"/>
      <c r="J53" s="526"/>
      <c r="K53" s="526"/>
      <c r="L53" s="526"/>
      <c r="M53" s="526"/>
      <c r="N53" s="526"/>
      <c r="O53" s="526"/>
      <c r="P53" s="526"/>
      <c r="Q53" s="526"/>
      <c r="R53" s="526"/>
      <c r="S53" s="526"/>
      <c r="T53" s="526"/>
      <c r="U53" s="526"/>
      <c r="V53" s="526"/>
      <c r="W53" s="526"/>
      <c r="X53" s="526"/>
    </row>
    <row r="55" spans="1:24" x14ac:dyDescent="0.25">
      <c r="A55" t="s">
        <v>134</v>
      </c>
    </row>
    <row r="57" spans="1:24" x14ac:dyDescent="0.25">
      <c r="A57" s="526" t="s">
        <v>124</v>
      </c>
      <c r="B57" s="526"/>
      <c r="C57" s="526" t="s">
        <v>135</v>
      </c>
      <c r="D57" s="526"/>
      <c r="E57" s="526"/>
      <c r="F57" s="526"/>
      <c r="G57" s="526"/>
      <c r="H57" s="527" t="s">
        <v>133</v>
      </c>
      <c r="I57" s="527"/>
    </row>
    <row r="58" spans="1:24" x14ac:dyDescent="0.25">
      <c r="A58" s="526"/>
      <c r="B58" s="526"/>
      <c r="C58" s="526"/>
      <c r="D58" s="526"/>
      <c r="E58" s="526"/>
      <c r="F58" s="526"/>
      <c r="G58" s="526"/>
      <c r="H58" s="527"/>
      <c r="I58" s="527"/>
    </row>
    <row r="59" spans="1:24" x14ac:dyDescent="0.25">
      <c r="A59" s="526"/>
      <c r="B59" s="526"/>
      <c r="C59" s="526"/>
      <c r="D59" s="526"/>
      <c r="E59" s="526"/>
      <c r="F59" s="526"/>
      <c r="G59" s="526"/>
      <c r="H59" s="526"/>
      <c r="I59" s="526"/>
    </row>
    <row r="60" spans="1:24" x14ac:dyDescent="0.25">
      <c r="A60" s="526"/>
      <c r="B60" s="526"/>
      <c r="C60" s="526"/>
      <c r="D60" s="526"/>
      <c r="E60" s="526"/>
      <c r="F60" s="526"/>
      <c r="G60" s="526"/>
      <c r="H60" s="526"/>
      <c r="I60" s="526"/>
    </row>
    <row r="61" spans="1:24" x14ac:dyDescent="0.25">
      <c r="A61" s="526"/>
      <c r="B61" s="526"/>
      <c r="C61" s="526"/>
      <c r="D61" s="526"/>
      <c r="E61" s="526"/>
      <c r="F61" s="526"/>
      <c r="G61" s="526"/>
      <c r="H61" s="526"/>
      <c r="I61" s="526"/>
    </row>
  </sheetData>
  <mergeCells count="298">
    <mergeCell ref="A60:B60"/>
    <mergeCell ref="C60:G60"/>
    <mergeCell ref="H60:I60"/>
    <mergeCell ref="A61:B61"/>
    <mergeCell ref="C61:G61"/>
    <mergeCell ref="H61:I61"/>
    <mergeCell ref="A57:B58"/>
    <mergeCell ref="C57:G58"/>
    <mergeCell ref="H57:I58"/>
    <mergeCell ref="A59:B59"/>
    <mergeCell ref="C59:G59"/>
    <mergeCell ref="H59:I59"/>
    <mergeCell ref="M52:N53"/>
    <mergeCell ref="O52:P53"/>
    <mergeCell ref="Q52:R53"/>
    <mergeCell ref="S52:T53"/>
    <mergeCell ref="U52:V53"/>
    <mergeCell ref="W52:X53"/>
    <mergeCell ref="O50:P51"/>
    <mergeCell ref="Q50:R51"/>
    <mergeCell ref="S50:T51"/>
    <mergeCell ref="U50:V51"/>
    <mergeCell ref="W50:X51"/>
    <mergeCell ref="M50:N51"/>
    <mergeCell ref="A52:B53"/>
    <mergeCell ref="C52:F53"/>
    <mergeCell ref="G52:H53"/>
    <mergeCell ref="I52:J53"/>
    <mergeCell ref="K52:L53"/>
    <mergeCell ref="A50:B51"/>
    <mergeCell ref="C50:F51"/>
    <mergeCell ref="G50:H51"/>
    <mergeCell ref="I50:J51"/>
    <mergeCell ref="K50:L51"/>
    <mergeCell ref="M48:N49"/>
    <mergeCell ref="O48:P49"/>
    <mergeCell ref="Q48:R49"/>
    <mergeCell ref="S48:T49"/>
    <mergeCell ref="U48:V49"/>
    <mergeCell ref="W48:X49"/>
    <mergeCell ref="O46:P47"/>
    <mergeCell ref="Q46:R47"/>
    <mergeCell ref="S46:T47"/>
    <mergeCell ref="U46:V47"/>
    <mergeCell ref="W46:X47"/>
    <mergeCell ref="M46:N47"/>
    <mergeCell ref="A48:B49"/>
    <mergeCell ref="C48:F49"/>
    <mergeCell ref="G48:H49"/>
    <mergeCell ref="I48:J49"/>
    <mergeCell ref="K48:L49"/>
    <mergeCell ref="A46:B47"/>
    <mergeCell ref="C46:F47"/>
    <mergeCell ref="G46:H47"/>
    <mergeCell ref="I46:J47"/>
    <mergeCell ref="K46:L47"/>
    <mergeCell ref="M44:N45"/>
    <mergeCell ref="O44:P45"/>
    <mergeCell ref="Q44:R45"/>
    <mergeCell ref="S44:T45"/>
    <mergeCell ref="U44:V45"/>
    <mergeCell ref="W44:X45"/>
    <mergeCell ref="O42:P43"/>
    <mergeCell ref="Q42:R43"/>
    <mergeCell ref="S42:T43"/>
    <mergeCell ref="U42:V43"/>
    <mergeCell ref="W42:X43"/>
    <mergeCell ref="M42:N43"/>
    <mergeCell ref="A44:B45"/>
    <mergeCell ref="C44:F45"/>
    <mergeCell ref="G44:H45"/>
    <mergeCell ref="I44:J45"/>
    <mergeCell ref="K44:L45"/>
    <mergeCell ref="A42:B43"/>
    <mergeCell ref="C42:F43"/>
    <mergeCell ref="G42:H43"/>
    <mergeCell ref="I42:J43"/>
    <mergeCell ref="K42:L43"/>
    <mergeCell ref="M40:N41"/>
    <mergeCell ref="O40:P41"/>
    <mergeCell ref="Q40:R41"/>
    <mergeCell ref="S40:T41"/>
    <mergeCell ref="U40:V41"/>
    <mergeCell ref="W40:X41"/>
    <mergeCell ref="O38:P39"/>
    <mergeCell ref="Q38:R39"/>
    <mergeCell ref="S38:T39"/>
    <mergeCell ref="U38:V39"/>
    <mergeCell ref="W38:X39"/>
    <mergeCell ref="M38:N39"/>
    <mergeCell ref="A40:B41"/>
    <mergeCell ref="C40:F41"/>
    <mergeCell ref="G40:H41"/>
    <mergeCell ref="I40:J41"/>
    <mergeCell ref="K40:L41"/>
    <mergeCell ref="A38:B39"/>
    <mergeCell ref="C38:F39"/>
    <mergeCell ref="G38:H39"/>
    <mergeCell ref="I38:J39"/>
    <mergeCell ref="K38:L39"/>
    <mergeCell ref="M36:N37"/>
    <mergeCell ref="O36:P37"/>
    <mergeCell ref="Q36:R37"/>
    <mergeCell ref="S36:T37"/>
    <mergeCell ref="U36:V37"/>
    <mergeCell ref="W36:X37"/>
    <mergeCell ref="O34:P35"/>
    <mergeCell ref="Q34:R35"/>
    <mergeCell ref="S34:T35"/>
    <mergeCell ref="U34:V35"/>
    <mergeCell ref="W34:X35"/>
    <mergeCell ref="M34:N35"/>
    <mergeCell ref="A36:B37"/>
    <mergeCell ref="C36:F37"/>
    <mergeCell ref="G36:H37"/>
    <mergeCell ref="I36:J37"/>
    <mergeCell ref="K36:L37"/>
    <mergeCell ref="A34:B35"/>
    <mergeCell ref="C34:F35"/>
    <mergeCell ref="G34:H35"/>
    <mergeCell ref="I34:J35"/>
    <mergeCell ref="K34:L35"/>
    <mergeCell ref="M32:N33"/>
    <mergeCell ref="O32:P33"/>
    <mergeCell ref="Q32:R33"/>
    <mergeCell ref="S32:T33"/>
    <mergeCell ref="U32:V33"/>
    <mergeCell ref="W32:X33"/>
    <mergeCell ref="O30:P31"/>
    <mergeCell ref="Q30:R31"/>
    <mergeCell ref="S30:T31"/>
    <mergeCell ref="U30:V31"/>
    <mergeCell ref="W30:X31"/>
    <mergeCell ref="M30:N31"/>
    <mergeCell ref="A32:B33"/>
    <mergeCell ref="C32:F33"/>
    <mergeCell ref="G32:H33"/>
    <mergeCell ref="I32:J33"/>
    <mergeCell ref="K32:L33"/>
    <mergeCell ref="A30:B31"/>
    <mergeCell ref="C30:F31"/>
    <mergeCell ref="G30:H31"/>
    <mergeCell ref="I30:J31"/>
    <mergeCell ref="K30:L31"/>
    <mergeCell ref="M28:N29"/>
    <mergeCell ref="O28:P29"/>
    <mergeCell ref="Q28:R29"/>
    <mergeCell ref="S28:T29"/>
    <mergeCell ref="U28:V29"/>
    <mergeCell ref="W28:X29"/>
    <mergeCell ref="O26:P27"/>
    <mergeCell ref="Q26:R27"/>
    <mergeCell ref="S26:T27"/>
    <mergeCell ref="U26:V27"/>
    <mergeCell ref="W26:X27"/>
    <mergeCell ref="M26:N27"/>
    <mergeCell ref="A28:B29"/>
    <mergeCell ref="C28:F29"/>
    <mergeCell ref="G28:H29"/>
    <mergeCell ref="I28:J29"/>
    <mergeCell ref="K28:L29"/>
    <mergeCell ref="A26:B27"/>
    <mergeCell ref="C26:F27"/>
    <mergeCell ref="G26:H27"/>
    <mergeCell ref="I26:J27"/>
    <mergeCell ref="K26:L27"/>
    <mergeCell ref="M24:N25"/>
    <mergeCell ref="O24:P25"/>
    <mergeCell ref="Q24:R25"/>
    <mergeCell ref="S24:T25"/>
    <mergeCell ref="U24:V25"/>
    <mergeCell ref="W24:X25"/>
    <mergeCell ref="O22:P23"/>
    <mergeCell ref="Q22:R23"/>
    <mergeCell ref="S22:T23"/>
    <mergeCell ref="U22:V23"/>
    <mergeCell ref="W22:X23"/>
    <mergeCell ref="M22:N23"/>
    <mergeCell ref="A24:B25"/>
    <mergeCell ref="C24:F25"/>
    <mergeCell ref="G24:H25"/>
    <mergeCell ref="I24:J25"/>
    <mergeCell ref="K24:L25"/>
    <mergeCell ref="A22:B23"/>
    <mergeCell ref="C22:F23"/>
    <mergeCell ref="G22:H23"/>
    <mergeCell ref="I22:J23"/>
    <mergeCell ref="K22:L23"/>
    <mergeCell ref="M20:N21"/>
    <mergeCell ref="O20:P21"/>
    <mergeCell ref="Q20:R21"/>
    <mergeCell ref="S20:T21"/>
    <mergeCell ref="U20:V21"/>
    <mergeCell ref="W20:X21"/>
    <mergeCell ref="O18:P19"/>
    <mergeCell ref="Q18:R19"/>
    <mergeCell ref="S18:T19"/>
    <mergeCell ref="U18:V19"/>
    <mergeCell ref="W18:X19"/>
    <mergeCell ref="M18:N19"/>
    <mergeCell ref="A20:B21"/>
    <mergeCell ref="C20:F21"/>
    <mergeCell ref="G20:H21"/>
    <mergeCell ref="I20:J21"/>
    <mergeCell ref="K20:L21"/>
    <mergeCell ref="A18:B19"/>
    <mergeCell ref="C18:F19"/>
    <mergeCell ref="G18:H19"/>
    <mergeCell ref="I18:J19"/>
    <mergeCell ref="K18:L19"/>
    <mergeCell ref="M16:N17"/>
    <mergeCell ref="O16:P17"/>
    <mergeCell ref="Q16:R17"/>
    <mergeCell ref="S16:T17"/>
    <mergeCell ref="U16:V17"/>
    <mergeCell ref="W16:X17"/>
    <mergeCell ref="O14:P15"/>
    <mergeCell ref="Q14:R15"/>
    <mergeCell ref="S14:T15"/>
    <mergeCell ref="U14:V15"/>
    <mergeCell ref="W14:X15"/>
    <mergeCell ref="M14:N15"/>
    <mergeCell ref="A16:B17"/>
    <mergeCell ref="C16:F17"/>
    <mergeCell ref="G16:H17"/>
    <mergeCell ref="I16:J17"/>
    <mergeCell ref="K16:L17"/>
    <mergeCell ref="A14:B15"/>
    <mergeCell ref="C14:F15"/>
    <mergeCell ref="G14:H15"/>
    <mergeCell ref="I14:J15"/>
    <mergeCell ref="K14:L15"/>
    <mergeCell ref="Q12:R13"/>
    <mergeCell ref="S12:T13"/>
    <mergeCell ref="U12:V13"/>
    <mergeCell ref="W12:X13"/>
    <mergeCell ref="O10:P11"/>
    <mergeCell ref="Q10:R11"/>
    <mergeCell ref="S10:T11"/>
    <mergeCell ref="U10:V11"/>
    <mergeCell ref="W10:X11"/>
    <mergeCell ref="Q8:R9"/>
    <mergeCell ref="S8:T9"/>
    <mergeCell ref="U8:V9"/>
    <mergeCell ref="W8:X9"/>
    <mergeCell ref="A10:B11"/>
    <mergeCell ref="C10:F11"/>
    <mergeCell ref="G10:H11"/>
    <mergeCell ref="I10:J11"/>
    <mergeCell ref="K10:L11"/>
    <mergeCell ref="M10:N11"/>
    <mergeCell ref="A8:B9"/>
    <mergeCell ref="C8:F9"/>
    <mergeCell ref="G8:H9"/>
    <mergeCell ref="I8:J9"/>
    <mergeCell ref="K8:L9"/>
    <mergeCell ref="M8:N9"/>
    <mergeCell ref="O8:P9"/>
    <mergeCell ref="W6:X7"/>
    <mergeCell ref="M1:N3"/>
    <mergeCell ref="O1:P3"/>
    <mergeCell ref="Q1:R3"/>
    <mergeCell ref="S1:T3"/>
    <mergeCell ref="U1:V3"/>
    <mergeCell ref="W1:X3"/>
    <mergeCell ref="A12:B13"/>
    <mergeCell ref="C12:F13"/>
    <mergeCell ref="G12:H13"/>
    <mergeCell ref="I12:J13"/>
    <mergeCell ref="K12:L13"/>
    <mergeCell ref="M12:N13"/>
    <mergeCell ref="O12:P13"/>
    <mergeCell ref="W4:X5"/>
    <mergeCell ref="C4:F5"/>
    <mergeCell ref="A6:B7"/>
    <mergeCell ref="C6:F7"/>
    <mergeCell ref="G6:H7"/>
    <mergeCell ref="I6:J7"/>
    <mergeCell ref="K6:L7"/>
    <mergeCell ref="M6:N7"/>
    <mergeCell ref="O6:P7"/>
    <mergeCell ref="Q6:R7"/>
    <mergeCell ref="A1:B3"/>
    <mergeCell ref="C1:F3"/>
    <mergeCell ref="G1:H3"/>
    <mergeCell ref="I1:J3"/>
    <mergeCell ref="K1:L3"/>
    <mergeCell ref="G4:H5"/>
    <mergeCell ref="I4:J5"/>
    <mergeCell ref="S6:T7"/>
    <mergeCell ref="U6:V7"/>
    <mergeCell ref="K4:L5"/>
    <mergeCell ref="M4:N5"/>
    <mergeCell ref="O4:P5"/>
    <mergeCell ref="Q4:R5"/>
    <mergeCell ref="S4:T5"/>
    <mergeCell ref="U4:V5"/>
    <mergeCell ref="A4: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GJ</cp:lastModifiedBy>
  <cp:lastPrinted>2017-09-03T02:10:22Z</cp:lastPrinted>
  <dcterms:created xsi:type="dcterms:W3CDTF">2017-01-17T16:11:32Z</dcterms:created>
  <dcterms:modified xsi:type="dcterms:W3CDTF">2019-08-05T15:01:32Z</dcterms:modified>
</cp:coreProperties>
</file>